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Licitacao\2021\SENAC\Licitações\Concorrência\006 2021 - Reforma Faculdade Senac\ARQUIVOS ATUALIZADOS - MURILO\"/>
    </mc:Choice>
  </mc:AlternateContent>
  <xr:revisionPtr revIDLastSave="0" documentId="13_ncr:1_{0202155A-A5A7-4FA5-B76B-2AEF91434BAE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composição - OK" sheetId="13" r:id="rId1"/>
    <sheet name="orçamento" sheetId="9" r:id="rId2"/>
  </sheets>
  <definedNames>
    <definedName name="_xlnm._FilterDatabase" localSheetId="0" hidden="1">'composição - OK'!$A$10:$A$1184</definedName>
    <definedName name="_xlnm._FilterDatabase" localSheetId="1" hidden="1">orçamento!$B$9:$B$687</definedName>
    <definedName name="_xlnm.Print_Area" localSheetId="0">'composição - OK'!$A$1:$G$1185</definedName>
    <definedName name="_xlnm.Print_Area" localSheetId="1">orçamento!$A$1:$L$739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7" i="13" l="1"/>
  <c r="E635" i="13"/>
  <c r="E282" i="13"/>
  <c r="E217" i="13"/>
  <c r="E215" i="13"/>
  <c r="E214" i="13"/>
  <c r="E101" i="13"/>
  <c r="F679" i="9" l="1"/>
  <c r="F677" i="9"/>
  <c r="F673" i="9"/>
  <c r="F672" i="9"/>
  <c r="F675" i="9" s="1"/>
  <c r="F664" i="9"/>
  <c r="F665" i="9" s="1"/>
  <c r="F661" i="9"/>
  <c r="F659" i="9"/>
  <c r="F655" i="9"/>
  <c r="F652" i="9"/>
  <c r="F649" i="9"/>
  <c r="F646" i="9"/>
  <c r="F624" i="9"/>
  <c r="F623" i="9"/>
  <c r="F616" i="9"/>
  <c r="F615" i="9"/>
  <c r="F613" i="9"/>
  <c r="F611" i="9"/>
  <c r="F608" i="9"/>
  <c r="F601" i="9"/>
  <c r="F593" i="9"/>
  <c r="F591" i="9"/>
  <c r="F588" i="9"/>
  <c r="F610" i="9" s="1"/>
  <c r="F586" i="9"/>
  <c r="F582" i="9"/>
  <c r="F580" i="9"/>
  <c r="F578" i="9"/>
  <c r="F579" i="9" s="1"/>
  <c r="F567" i="9"/>
  <c r="F563" i="9"/>
  <c r="F559" i="9"/>
  <c r="F551" i="9"/>
  <c r="F548" i="9" s="1"/>
  <c r="F39" i="9" s="1"/>
  <c r="F550" i="9"/>
  <c r="F545" i="9"/>
  <c r="F544" i="9"/>
  <c r="F543" i="9"/>
  <c r="F542" i="9"/>
  <c r="F536" i="9"/>
  <c r="F515" i="9"/>
  <c r="F513" i="9"/>
  <c r="F512" i="9"/>
  <c r="F427" i="9"/>
  <c r="F353" i="9"/>
  <c r="F244" i="9"/>
  <c r="F166" i="9"/>
  <c r="F43" i="9"/>
  <c r="F42" i="9"/>
  <c r="F34" i="9"/>
  <c r="F27" i="9"/>
  <c r="F23" i="9"/>
  <c r="F24" i="9" s="1"/>
  <c r="F22" i="9"/>
  <c r="F14" i="9"/>
  <c r="F13" i="9"/>
  <c r="F12" i="9"/>
  <c r="F25" i="9" l="1"/>
  <c r="F428" i="9"/>
  <c r="J11" i="9" l="1"/>
  <c r="K11" i="9"/>
  <c r="J737" i="9" l="1"/>
  <c r="J735" i="9" l="1"/>
  <c r="J736" i="9" s="1"/>
  <c r="L11" i="9" l="1"/>
</calcChain>
</file>

<file path=xl/sharedStrings.xml><?xml version="1.0" encoding="utf-8"?>
<sst xmlns="http://schemas.openxmlformats.org/spreadsheetml/2006/main" count="5649" uniqueCount="1984">
  <si>
    <t>ITEM</t>
  </si>
  <si>
    <t>UND</t>
  </si>
  <si>
    <t>COT-004</t>
  </si>
  <si>
    <t>CAIXA PARA RODAPÉ METÁLICO, PARA 02 TOMADAS DE ENERGIA, 2P+T, NBR 14136, DCA</t>
  </si>
  <si>
    <t>COT-005</t>
  </si>
  <si>
    <t>CAIXA PARA RODAPÉ METÁLICO, PARA 01 TOMADA DE ENERGIA, 2P+T, NBR 14136, DCA</t>
  </si>
  <si>
    <t>COT-006</t>
  </si>
  <si>
    <t>RODAPÉ METÁLICO, COM TAMPA DE ENCAIXE, TRIPLO, 3X30X40, REF: ALCAN</t>
  </si>
  <si>
    <t>COT-007</t>
  </si>
  <si>
    <t>CAIXA PARA RODAPÉ METÁLICO, PARA 02 TOMADAS DE ENERGIA E 02 TOMADAS RJ 45, REF. DS.9.42/1, DCA</t>
  </si>
  <si>
    <t>RACK DE PAREDE, 19” X 12U’S, 12U'S POR 470MM COM FECHAMENTOS LATERAIS REMOVÍVEIS, TRASEIRA COM FURAÇÃO PARA FIXAÇÃO NA PAREDE, PORTA EM VIDRO, OU EQUIVALENTE TÉCNICO, COMPLETOS</t>
  </si>
  <si>
    <t>COT-009</t>
  </si>
  <si>
    <t>MÓDULO DE PROTEÇÃO TELEFÔNICO</t>
  </si>
  <si>
    <t>COT-010</t>
  </si>
  <si>
    <t>CERTIFICAÇÃO DE PONTOS DE CABEAMENTO</t>
  </si>
  <si>
    <t>COT-011</t>
  </si>
  <si>
    <t>DIVISOR DE 2 SAIDAS</t>
  </si>
  <si>
    <t>COT-012</t>
  </si>
  <si>
    <t>MODULO BASICO - DIO A270 1 (35260036) - FAB. FURUKAWA OU EQUIVALENTE TÉCNICO.</t>
  </si>
  <si>
    <t>COT-013</t>
  </si>
  <si>
    <t>ADAPTADOR ÓPTICO MM BEGE</t>
  </si>
  <si>
    <t>COT-014</t>
  </si>
  <si>
    <t>PLAQUETA IDENT. FO 3MM (6X4CM) RELEVO</t>
  </si>
  <si>
    <t>COT-015</t>
  </si>
  <si>
    <t>MULTI - CAIXA 4X1 8FO</t>
  </si>
  <si>
    <t>VON 10/100 BASE TX RJ 45 X100 BASE FX SC 2KM</t>
  </si>
  <si>
    <t>COT-018</t>
  </si>
  <si>
    <t>CERTIFICAÇÃO DE LINK ÓPTICO</t>
  </si>
  <si>
    <t>COT-019</t>
  </si>
  <si>
    <t>FUSÃO DE FIBRA ÓPTICA</t>
  </si>
  <si>
    <t>COT-027</t>
  </si>
  <si>
    <t>ELETROCALHA METÁLICA TIPO U, PERFURADA, GALVANIZADA, 100X100MM, CHAPA #18</t>
  </si>
  <si>
    <t>M</t>
  </si>
  <si>
    <t>COT-028</t>
  </si>
  <si>
    <t>EMENDA INTERNA GALVANIZADA PARA ELETROCALHA 100X100MM</t>
  </si>
  <si>
    <t>COT-029</t>
  </si>
  <si>
    <t>GANCHO VERTICAL GALVANIZADO PARA ELETROCALHA 100X100MM</t>
  </si>
  <si>
    <t>COT-030</t>
  </si>
  <si>
    <t>ELETROCALHA METÁLICA TIPO U, PERFURADA, GALVANIZADA, 200X100MM, CHAPA #18</t>
  </si>
  <si>
    <t>COT-031</t>
  </si>
  <si>
    <t>CURVA DE INVERSÃO, GALVANIZADA, 200X100MM, CHAPA #18</t>
  </si>
  <si>
    <t>COT-032</t>
  </si>
  <si>
    <t>EMENDA INTERNA GALVANIZADA PARA ELETROCALHA 200X100MM</t>
  </si>
  <si>
    <t>COT-033</t>
  </si>
  <si>
    <t>GANCHO VERTICAL GALVANIZADO PARA ELETROCALHA 200X100MM</t>
  </si>
  <si>
    <t>COT-034</t>
  </si>
  <si>
    <t>ESTABILIZADOR DE TENSÃO 20,0 KVA – ENTRADA 380/220V 3FNT E SAÍDA 380/220V 3FNT COM TRANSFORMADOR ISOLADOR, REARME AUTOMÁTICO, DISPLAY, BY PASS MANUAL E AUTOMÁTICO, FORNECIMENTO E ATIVAÇÃO.</t>
  </si>
  <si>
    <t>COT-035</t>
  </si>
  <si>
    <t>SWITCH DE ACESSO REFERÊNCIA: DELL NETWORKING N2048</t>
  </si>
  <si>
    <t>COT-036</t>
  </si>
  <si>
    <t>ACCESS POINTS, MODO STAND ALONE , UBIQUITI UNIFI AC PRO ACCESS POINTS</t>
  </si>
  <si>
    <t>COT-037</t>
  </si>
  <si>
    <t>ESTABILIZADOR DE TENSÃO 10,0 KVA – ENTRADA 380/220V 3FNT E SAÍDA 380/220V 3FNT COM TRANSFORMADOR ISOLADOR, REARME AUTOMÁTICO, DISPLAY, BY PASS MANUAL E AUTOMÁTICO, FORNECIMENTO E ATIVAÇÃO.</t>
  </si>
  <si>
    <t>PATCH CORD UTP 4 PARES, CAT. 6, FLEXÍVEL 1,0M, FAB. FURUKAWA OU EQUIVALENTE TÉCNICO.</t>
  </si>
  <si>
    <t>PATCH CORD UTP 4 PARES, CAT. 6, FLEXÍVEL 3,0M, FAB. FURUKAWA OU EQUIVALENTE TÉCNICO.</t>
  </si>
  <si>
    <t>PATCH CORD UTP 4 PARES, CAT. 6, FLEXÍVEL 5,0M, FAB. FURUKAWA OU EQUIVALENTE TÉCNICO.</t>
  </si>
  <si>
    <t>PATCH CORD UTP 4 PARES, CAT. 6, FLEXÍVEL 10,0M, FAB. FURUKAWA OU EQUIVALENTE TÉCNICO.</t>
  </si>
  <si>
    <t>COT-043</t>
  </si>
  <si>
    <t>CABO ÓPTICO MM (MULTIMODO) OM3 50/125 µM 4FO, OTIMIZADA PARA TAXA DE 10 GBPS</t>
  </si>
  <si>
    <t>COT-044</t>
  </si>
  <si>
    <t>CORDAO OPT 3 METROS LC/LC DUPLEX 50/125 OM3</t>
  </si>
  <si>
    <t>CAIXA DE PASSAGEM PARA DRENO - EQUIPAMENTOS TIPO SPLIT</t>
  </si>
  <si>
    <t>COT-047</t>
  </si>
  <si>
    <t>CENTRAL TELEFÔNICA COM CAPACIDADE MÍNIMA DE 6 LINHAS E 32 RAMAIS, REF.: INTELBRAS – MODELO: HIBRIDA DIGITAL IMPACTA 68I OU EQUIVALENTE TÉCNICO</t>
  </si>
  <si>
    <t>COT-048</t>
  </si>
  <si>
    <t>TERMINAL INTELIGENTE, DISPLAY DE CRISTAL LÍQUIDO (4X24), REF.: INTELBRAS – MODELO: TI NKT 4245 I OU EQUIVALENTE TÉCNICO</t>
  </si>
  <si>
    <t>COT-078</t>
  </si>
  <si>
    <t>ESTABILIZADOR DE TENSÃO 15,0 KVA – ENTRADA 380/220V 3FNT E SAÍDA 380/220V 3FNT COM TRANSFORMADOR ISOLADOR, REARME AUTOMÁTICO, DISPLAY, BY PASS MANUAL E AUTOMÁTICO, FORNECIMENTO E ATIVAÇÃO. FAB. SENUS, SMS OU EQUIVALENTE TÉCNICO.</t>
  </si>
  <si>
    <t>COT-079</t>
  </si>
  <si>
    <t>ESTABILIZADOR DE TENSÃO 25,0 KVA – ENTRADA 380/220V 3FNT E SAÍDA 380/220V 3FNT COM TRANSFORMADOR ISOLADOR, REARME AUTOMÁTICO, DISPLAY, BY PASS MANUAL E AUTOMÁTICO, FORNECIMENTO E ATIVAÇÃO. FAB. SENUS, SMS OU EQUIVALENTE TÉCNICO.</t>
  </si>
  <si>
    <t>COT-080</t>
  </si>
  <si>
    <t>NOBREAK 10,0 KVA – ENTRADA 380/220V 3FNT E SAÍDA 380/220V 3FNT COM REARME AUTOMÁTICO, DISPLAY, BY PASS MANUAL E AUTOMÁTICO, FORNECIMENTO E ATIVAÇÃO.</t>
  </si>
  <si>
    <t>COT-081</t>
  </si>
  <si>
    <t>NOBREAK 3,0 KVA – ENTRADA 220V FNT E SAÍDA 220V FNT COM REARME AUTOMÁTICO, DISPLAY, BY PASS MANUAL E AUTOMÁTICO, FORNECIMENTO E ATIVAÇÃO.</t>
  </si>
  <si>
    <t>COT-082</t>
  </si>
  <si>
    <t>LUMINÁRIA A LED 37W, DE EMBUTIR, MODELO EAA05-E3500840 DA LUMICENTER, COR BRANCA, CORPO EM CHAPA DE AÇO FOSFOTIZADA, REFLETORES E ALETAS PARABÓLICOS, COMPLETA.</t>
  </si>
  <si>
    <t>COT-083</t>
  </si>
  <si>
    <t>LUMINÁRIA A LED 18,5W, DE EMBUTIR, MODELO EF75-E2000840 DA LUMICENTER, COR BRANCA, CORPO EM CHAPA DE AÇO, DIFUSOR EM POLIESTIRENO TRANSLÚCIDO, COMPLETA.</t>
  </si>
  <si>
    <t>COT-084</t>
  </si>
  <si>
    <t>LUMINÁRIA A LED 18,5W, DE SOBREPOR, MODELO EF75-S2000840 DA LUMICENTER, COR BRANCA, CORPO EM CHAPA DE AÇO, DIFUSOR EM POLIESTIRENO TRANSLÚCIDO, COMPLETA.</t>
  </si>
  <si>
    <t>COT-085</t>
  </si>
  <si>
    <t>LUMINÁRIA TRIANGULAR TIPO ARANDELA, CORPO EM CHAPA DE AÇO TRATADA, COR BRANCA, DIFUSOR EM VIDRO PALO JATEADO, MODELO MORGANITA DA ITAIM. PARA UMA LÂMPADA DE 15W LED.</t>
  </si>
  <si>
    <t>COT-086</t>
  </si>
  <si>
    <t>LUMINÁRIA DE EMBUTIR A LED 8,5W, CORPO EM ALUMÍNIO COM PINTURA MICROTEXTURIZADA BRANCA, COMPLETA, REF. EF65-E3, FAB. LUMICENTER OU EQUIVALENTE TÉCNICO.</t>
  </si>
  <si>
    <t>COT-087</t>
  </si>
  <si>
    <t>CENTRAL ALARME DIGITAL 48 ZONAS, COM 02 TECLADOS, DISCADORA DE VOZ  PARA CENTRAL DE ALARME, FONTE DE ALIMENTAÇÃO PARA CENTRAL DE ALARME 16 VOLTS, BATERIA PARA CENTRAL DE ALARME E SIRENE PARA CENTRAL DE ALARME 120 DB, COM DOIS CONTROLES REMOTOS. FAB. INTELBRÁS OU EQUIVALENTE TÉCNICO.</t>
  </si>
  <si>
    <t>COT-088</t>
  </si>
  <si>
    <t>CÂMERA DE MONITORAMENTO REF.: INTELBRAS VIP S3330 G2 OU EQUIVALENTE TÉCNICO</t>
  </si>
  <si>
    <t>COT-089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</si>
  <si>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</si>
  <si>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COT-090</t>
  </si>
  <si>
    <t>SWITCH POE, 10240 BYTES, 35,7 MPPS, VLAN BASEADA EM PORTA, TAG (802.1Q) E PROTOCOLO; VOICE VLAN, GUEST VLAN E MAC VLAN , MARCA INTELBRAS MODELO SG 2404 POE</t>
  </si>
  <si>
    <t>COT-091</t>
  </si>
  <si>
    <t>NVD 7032 (32 CÂMERAS IP) GRAVADOR DIGITAL DE VÍDEO EM REDE, FAB: INTELBRÁS OU EQUIVALENTE TÉCNICO.</t>
  </si>
  <si>
    <t>COT-092</t>
  </si>
  <si>
    <t>ELETROCALHA METÁLICA TIPO U, PERFURADA, GALVANIZADA, 400X100MM, CHAPA #18</t>
  </si>
  <si>
    <t>COT-093</t>
  </si>
  <si>
    <t>TÊ HORIZONTAL 90º, GALVANIZADA, 400X100MM, CHAPA #18</t>
  </si>
  <si>
    <t>COT-094</t>
  </si>
  <si>
    <t>CURVA HORIZONTAL 90º, GALVANIZADA, 400X100MM, CHAPA #18</t>
  </si>
  <si>
    <t>COT-095</t>
  </si>
  <si>
    <t>CURVA DE INVERSÃO, GALVANIZADA, 400X100MM, CHAPA #18</t>
  </si>
  <si>
    <t>COT-096</t>
  </si>
  <si>
    <t>GANCHO VERTICAL GALVANIZADO PARA ELETROCALHA 400X100MM</t>
  </si>
  <si>
    <t>COT-097</t>
  </si>
  <si>
    <t>EMENDA INTERNA GALVANIZADA PARA ELETROCALHA 400X100MM, CHAPA #18</t>
  </si>
  <si>
    <t>COT-098</t>
  </si>
  <si>
    <t>TÊ HORIZONTAL 90º, GALVANIZADA, 200X100MM, CHAPA #18</t>
  </si>
  <si>
    <t>COT-099</t>
  </si>
  <si>
    <t>CURVA HORIZONTAL 90º, GALVANIZADA, 200X100MM, CHAPA #18</t>
  </si>
  <si>
    <t>COT-100</t>
  </si>
  <si>
    <t>ELETROCALHA METÁLICA TIPO U, PERFURADA, GALVANIZADA, 300X100MM, CHAPA #18</t>
  </si>
  <si>
    <t>COT-101</t>
  </si>
  <si>
    <t>TÊ HORIZONTAL 90º, GALVANIZADA, 300X100MM, CHAPA #18</t>
  </si>
  <si>
    <t>COT-102</t>
  </si>
  <si>
    <t>CURVA HORIZONTAL 90º, GALVANIZADA, 300X100MM, CHAPA #18</t>
  </si>
  <si>
    <t>COT-103</t>
  </si>
  <si>
    <t>CURVA DE INVERSÃO, GALVANIZADA, 300X100MM, CHAPA #18</t>
  </si>
  <si>
    <t>COT-104</t>
  </si>
  <si>
    <t>GANCHO VERTICAL GALVANIZADO PARA ELETROCALHA 300X100MM</t>
  </si>
  <si>
    <t>COT-105</t>
  </si>
  <si>
    <t>EMENDA INTERNA GALVANIZADA PARA ELETROCALHA 300X100MM, CHAPA #18</t>
  </si>
  <si>
    <t>COT-106</t>
  </si>
  <si>
    <t>RODAPÉ METÁLICO, COM TAMPA DE ENCAIXE, TRIPLO, 3X30X50, REF: ALCAN</t>
  </si>
  <si>
    <t>CAIXA PARA RODAPÉ METÁLICO, PARA 04 RJ 45, REF.DCA</t>
  </si>
  <si>
    <t>PATCH CORD UTP 4 PARES, CAT. 6, FLEXÍVEL 15,0M, AZUL, FAB. FURUKAWA OU EQUIVALENTE TÉCNICO.</t>
  </si>
  <si>
    <t>SUPORTE PARA CONDENSADORA TIPO MÃO FRANCESA, CARGA MÍNIMA: 60 KG, BASE DE APOIO MÍNIMA: 60 CM</t>
  </si>
  <si>
    <t>TOMADA DE AR EXTERIOR COMPLETA (VENEZIANA / REGISTRO / FILTRO G4) - 450 X 450 mm - MODELO REFERÊNCIA: TAE RGA 450 X 450 - FABRICANTE: TROPICAL OU EQUIVALENTE TÉCNICO</t>
  </si>
  <si>
    <t xml:space="preserve">REGISTRO PARA CONTROLE DE VAZÃO COM LAMINAS CONVERGENTES - 2000 X 1000mm - (PARA INSTALAÇÃO EM VENEZIANA EXISTENTE) </t>
  </si>
  <si>
    <t>DAMPER SOBRE-PRESSÃO PARA INSTALAÇÃO EM DUTO - 400 X 300 mm - MODELO REFERÊNCIA: DSP 400 X 300 - FABRICANTE: TROPICAL OU EQUIVALENTE TÉCNICO</t>
  </si>
  <si>
    <t>DIFUSOR DE INSUFLAMENTO DE AR, QUADRADO, 3 VIAS, TAMANHO 2, COM REGISTRO, MOD. DQE-31-T2-RGA, FABRIC. TROPICAL OU EQUIVALENTE TÉCNICO</t>
  </si>
  <si>
    <t>DIFUSOR DE INSUFLAMENTO DE AR, QUADRADO, 3 VIAS, TAMANHO 3, COM REGISTRO, MOD. DQE-31-T2-RGA, FABRIC. TROPICAL OU EQUIVALENTE TÉCNICO</t>
  </si>
  <si>
    <t>DIFUSOR DE INSUFLAMENTO DE AR, QUADRADO, 3 VIAS, TAMANHO 4, COM REGISTRO, MOD. DQE-31-T2-RGA, FABRIC. TROPICAL OU EQUIVALENTE TÉCNICO</t>
  </si>
  <si>
    <t>GRELHA DE INSUFLAMENTO DE AR, DUPLA DEFLEXÃO VERTICAL, COM REGISTRO, MOD. DV-250X150-RG, FABRIC. TROPICAL OU EQUIVALENTE TÉCNICO</t>
  </si>
  <si>
    <t>GRELHA DE INSUFLAMENTO DE AR, DUPLA DEFLEXÃO VERTICAL, COM REGISTRO, MOD. DV-300X150-RG, FABRIC. TROPICAL OU EQUIVALENTE TÉCNICO</t>
  </si>
  <si>
    <t>GRELHA DE INSUFLAMENTO DE AR, DUPLA DEFLEXÃO VERTICAL, COM REGISTRO, MOD. DV-800X150-RG, FABRIC. TROPICAL OU EQUIVALENTE TÉCNICO</t>
  </si>
  <si>
    <t>VENEZIANA, TIPO TOMADA DE AR EXTERNO, MOD. TAE-100X200, FABRIC. TROPICAL OU EQUIVALENTE TÉCNICO</t>
  </si>
  <si>
    <t>VENEZIANA, TIPO TOMADA DE AR EXTERNO, MOD. TAE-200X200, FABRIC. TROPICAL OU EQUIVALENTE TÉCNICO</t>
  </si>
  <si>
    <t>VENEZIANA, TIPO TOMADA DE AR EXTERNO, MOD. TAE-300X200, FABRIC. TROPICAL OU EQUIVALENTE TÉCNICO</t>
  </si>
  <si>
    <t>VENEZIANA, TIPO TOMADA DE AR EXTERNO, MOD. TAE-600X200, FABRIC. TROPICAL OU EQUIVALENTE TÉCNICO</t>
  </si>
  <si>
    <t>VENEZIANA, TIPO TOMADA DE AR EXTERNO, MOD. TAE-750X200, FABRIC. TROPICAL OU EQUIVALENTE TÉCNICO</t>
  </si>
  <si>
    <t>VENEZIANA, TIPO TOMADA DE AR EXTERNO, MOD. TAE-1000X200, FABRIC. TROPICAL OU EQUIVALENTE TÉCNICO</t>
  </si>
  <si>
    <t>ADAPTADOR PARA DUTO FLEXÍVEL - 150 X 100 MM, FABRICANTE: SICFLUX OU EQUIVALENTE TÉCNICO</t>
  </si>
  <si>
    <t>ADAPTADOR PARA DUTO FLEXÍVEL - 150 X 125 MM, FABRICANTE: SICFLUX OU EQUIVALENTE TÉCNICO</t>
  </si>
  <si>
    <t>ADAPTADOR PARA DUTO FLEXÍVEL - 200 X 100 MM, FABRICANTE: SICFLUX OU EQUIVALENTE TÉCNICO</t>
  </si>
  <si>
    <t>DUTO FLEXÍVEL Ø 6"(150MM) 10 MTS. COM ISOLAMENTO</t>
  </si>
  <si>
    <t>DUTO FLEXÍVEL Ø 8"(200MM) 10 MTS. COM ISOLAMENTO</t>
  </si>
  <si>
    <t>DUTO FLEXÍVEL Ø 10" (250MM) 10 MTS. COM ISOLAMENTO</t>
  </si>
  <si>
    <t>INSUFLADOR DE AR EXTERIOR, TIPO MINI GABINETE DE VENTILAÇÃO, FILTRAGEM G4 + M5, MOD. FH-100, FABRIC. SICFLUX OU EQUIVALENTE TÉCNICO</t>
  </si>
  <si>
    <t>INSUFLADOR DE AR EXTERIOR, TIPO MINI GABINETE DE VENTILAÇÃO, FILTRAGEM G4 + M5, MOD. FH-125, FABRIC. SICFLUX OU EQUIVALENTE TÉCNICO</t>
  </si>
  <si>
    <t>INSUFLADOR DE AR EXTERIOR, TIPO MINI GABINETE DE VENTILAÇÃO, FILTRAGEM G4 + M5, MOD. FH-150, FABRIC. SICFLUX OU EQUIVALENTE TÉCNICO</t>
  </si>
  <si>
    <t>INSUFLADOR DE AR EXTERIOR, TIPO MINI GABINETE DE VENTILAÇÃO, FILTRAGEM G4 + M5, MOD. FH-200, FABRIC. SICFLUX OU EQUIVALENTE TÉCNICO</t>
  </si>
  <si>
    <t>INSUFLADOR DE AR EXTERIOR, TIPO MINI GABINETE DE VENTILAÇÃO, FILTRAGEM G4 + M5, MOD. FH-250, FABRIC. SICFLUX OU EQUIVALENTE TÉCNICO</t>
  </si>
  <si>
    <t>COT-049</t>
  </si>
  <si>
    <t>COT-050</t>
  </si>
  <si>
    <t>COT-051</t>
  </si>
  <si>
    <t>COT-055</t>
  </si>
  <si>
    <t>COT-056</t>
  </si>
  <si>
    <t>COT-057</t>
  </si>
  <si>
    <t>COT-058</t>
  </si>
  <si>
    <t>COT-059</t>
  </si>
  <si>
    <t>COT-060</t>
  </si>
  <si>
    <t>COT-061</t>
  </si>
  <si>
    <t>COT-062</t>
  </si>
  <si>
    <t>COT-063</t>
  </si>
  <si>
    <t>COT-064</t>
  </si>
  <si>
    <t>COT-065</t>
  </si>
  <si>
    <t>COT-066</t>
  </si>
  <si>
    <t>COT-067</t>
  </si>
  <si>
    <t>COT-068</t>
  </si>
  <si>
    <t>COT-069</t>
  </si>
  <si>
    <t>COT-070</t>
  </si>
  <si>
    <t>COT-071</t>
  </si>
  <si>
    <t>COT-072</t>
  </si>
  <si>
    <t>COT-073</t>
  </si>
  <si>
    <t>COT-074</t>
  </si>
  <si>
    <t>COT-075</t>
  </si>
  <si>
    <t>COT-076</t>
  </si>
  <si>
    <t>COT-077</t>
  </si>
  <si>
    <t>UN</t>
  </si>
  <si>
    <t>CÓDIGOS</t>
  </si>
  <si>
    <t>ORIGEM/COMP. DE REFERÊNCIA</t>
  </si>
  <si>
    <t>DESCRIÇÃO DOS SERVIÇOS</t>
  </si>
  <si>
    <t>UNID.</t>
  </si>
  <si>
    <t>MAT.</t>
  </si>
  <si>
    <t>M.O.</t>
  </si>
  <si>
    <t>COMP-001</t>
  </si>
  <si>
    <t>ART - ANOTAÇÃO DE RESPONSABILIDADE TÉCNICA PARA CONTRATOS ACIMA DE 15.000,01</t>
  </si>
  <si>
    <t>COT-001</t>
  </si>
  <si>
    <t>CREA-GO</t>
  </si>
  <si>
    <t>GOINFRA</t>
  </si>
  <si>
    <t>AJUDANTE</t>
  </si>
  <si>
    <t>H</t>
  </si>
  <si>
    <t>ELETRICISTA</t>
  </si>
  <si>
    <t>COMP-004</t>
  </si>
  <si>
    <t>COMP-005</t>
  </si>
  <si>
    <t>COMP-006</t>
  </si>
  <si>
    <t>COMP-007</t>
  </si>
  <si>
    <t>COMP-008</t>
  </si>
  <si>
    <t>COMP-009</t>
  </si>
  <si>
    <t>ETIQUETAS P/ IDENTIFICAÇÃO, ACESSÓRIOS, CONECTORES</t>
  </si>
  <si>
    <t>SINAPI</t>
  </si>
  <si>
    <t xml:space="preserve">CONECTOR MACHO RJ - 45, CATEGORIA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</si>
  <si>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CONECTOR FEMEA RJ - 45, CATEGORIA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</si>
  <si>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ETIQUETAS P/ IDENTIFICAÇÃO</t>
  </si>
  <si>
    <t>COMP-010</t>
  </si>
  <si>
    <t>COMP-011</t>
  </si>
  <si>
    <t>COMP-012</t>
  </si>
  <si>
    <t>COMP-013</t>
  </si>
  <si>
    <t>COMP-014</t>
  </si>
  <si>
    <t>COMP-015</t>
  </si>
  <si>
    <t>COMP-016</t>
  </si>
  <si>
    <t>COMP-018</t>
  </si>
  <si>
    <t>COMP-019</t>
  </si>
  <si>
    <t>COMP-020</t>
  </si>
  <si>
    <t>COMP-021</t>
  </si>
  <si>
    <t>PLACAS DE SINALIZACAO PARA COMBATE À INCÊNDIO 20x40cm REFLETIVA</t>
  </si>
  <si>
    <t>PLACA DE SINALIZACAO DE SEGURANCA CONTRA INCENDIO, FOTOLUMINESCENTE, RETANGULAR, *20 X 40* CM, EM PVC *2* MM ANTI-CHAMAS (SIMBOLOS, CORES E PICTOGRAMAS CONFORME NBR 13434)</t>
  </si>
  <si>
    <t>SERVENTE</t>
  </si>
  <si>
    <t>M2</t>
  </si>
  <si>
    <t>PORTA LISA 90x210/DURADOR/COSTELO/FUCK</t>
  </si>
  <si>
    <t>ORSE</t>
  </si>
  <si>
    <t>PORTAL DE MADEIRA</t>
  </si>
  <si>
    <t>JG</t>
  </si>
  <si>
    <t>PREGO 22x48</t>
  </si>
  <si>
    <t>KG</t>
  </si>
  <si>
    <t>CIMENTO PORTLAND C.P. 32</t>
  </si>
  <si>
    <t>CAL HIDRATADA</t>
  </si>
  <si>
    <t>ALIZAR DE MADEIRA (MEIA CANA)</t>
  </si>
  <si>
    <t>AREIA MEDIA</t>
  </si>
  <si>
    <t>M3</t>
  </si>
  <si>
    <t>PEDREIRO</t>
  </si>
  <si>
    <t>CARPINTEIRO</t>
  </si>
  <si>
    <t>ARGAMASSA DE REJUNTAMENTO</t>
  </si>
  <si>
    <t>ARGAMASSA DE CIMENTO COLANTE</t>
  </si>
  <si>
    <t>AZULEJISTA</t>
  </si>
  <si>
    <t>COMP 220309 GOINFRA ADAPTADA</t>
  </si>
  <si>
    <t>COMP 220310 GOINFRA ADAPTADA</t>
  </si>
  <si>
    <t>RODAPÉ DE PORCELANATO 60X60, H=0,10M</t>
  </si>
  <si>
    <t>COMP-028</t>
  </si>
  <si>
    <t>SINALIZAÇÃO EM PLACAS DE ALUMÍNIO PADRÃO SENAC - 16X16CM - CONFORME MANUAL DE MARCA DO SENAC - VERSÃO MAIO DE 2015, PÁGINAS 84 E 85.</t>
  </si>
  <si>
    <t xml:space="preserve">PLACA DE SINALIZACAO EM CHAPA DE ALUMINIO COM PINTURA REFLETIVA, E = 2 MM    </t>
  </si>
  <si>
    <t xml:space="preserve">SILICONE ACETICO USO GERAL INCOLOR 280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</si>
  <si>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COMP-030</t>
  </si>
  <si>
    <t xml:space="preserve">TOALHEIRO PLASTICO TIPO DISPENSER PARA PAPEL TOALHA INTERFOLHADO   </t>
  </si>
  <si>
    <t xml:space="preserve">BUCHA DE NYLON SEM ABA S6, COM PARAFUSO DE 4,20 X 40 MM EM ACO ZINCADO COM ROSCA SOBERBA, CABECA CHATA E FENDA PHILLIPS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</si>
  <si>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COMP-031</t>
  </si>
  <si>
    <t xml:space="preserve">SABONETEIRA PLASTICA TIPO DISPENSER PARA SABONETE LIQUIDO COM RESERVATORIO 800 A 1500 ML     </t>
  </si>
  <si>
    <t>COMP-032</t>
  </si>
  <si>
    <t xml:space="preserve">PAPELEIRA PLASTICA TIPO DISPENSER PARA PAPEL HIGIENICO ROLAO     </t>
  </si>
  <si>
    <t>COMP-035</t>
  </si>
  <si>
    <t>COMP-036</t>
  </si>
  <si>
    <t>COMP-037</t>
  </si>
  <si>
    <t>COMP-038</t>
  </si>
  <si>
    <t>COMP-039</t>
  </si>
  <si>
    <t>COMP-040</t>
  </si>
  <si>
    <t>COMP-041</t>
  </si>
  <si>
    <t>COMP-042</t>
  </si>
  <si>
    <t>COMP-043</t>
  </si>
  <si>
    <t>SWITCH DE ACESSO REFERÊNCIA: DELL NETWORKING N2048 OU SIMILAR</t>
  </si>
  <si>
    <t>COMP-044</t>
  </si>
  <si>
    <t>COMP-045</t>
  </si>
  <si>
    <t>COMP-046</t>
  </si>
  <si>
    <t>RETIRADA DE COMPONENTES DO SISTEMA DE CLIMATIZAÇÃO E VENTILAÇÃO</t>
  </si>
  <si>
    <t>OFICIAL "B"</t>
  </si>
  <si>
    <t xml:space="preserve">H     </t>
  </si>
  <si>
    <t>COMP-047</t>
  </si>
  <si>
    <t>RETIRADA DE COMPONENTES DAS INSTALAÇÕES ELÉTRICAS E CABEAMENTO EXISTENTES</t>
  </si>
  <si>
    <t>COMP-048</t>
  </si>
  <si>
    <t>PRONTUÁRIO DAS INSTALAÇÕES ELÉTRICAS</t>
  </si>
  <si>
    <t>ENGENHEIRO</t>
  </si>
  <si>
    <t>COMP-052</t>
  </si>
  <si>
    <t>PORTA LISA 140X210 - COM PORTAL E ALISAR - SEM FERRAGENS</t>
  </si>
  <si>
    <t>COMP-053</t>
  </si>
  <si>
    <t>PORTA LISA 150X210 - DUAS FOLHAS DE ABRIR- COM PORTAL E ALISAR - SEM FERRAGENS</t>
  </si>
  <si>
    <t>PORTA LISA 70/DURADOR/COSTELO/FUCK</t>
  </si>
  <si>
    <t>COMP-054</t>
  </si>
  <si>
    <t>COMP-055</t>
  </si>
  <si>
    <t>COMP-056</t>
  </si>
  <si>
    <t>COMP-057</t>
  </si>
  <si>
    <t>COMP-058</t>
  </si>
  <si>
    <t>COMP-059</t>
  </si>
  <si>
    <t>COMP-060</t>
  </si>
  <si>
    <t>COMP-061</t>
  </si>
  <si>
    <t>COMP-062</t>
  </si>
  <si>
    <t>SUPORTE PARA EVAPORADOR TIPO TETO - CASSETE</t>
  </si>
  <si>
    <t>VERGALHAO ZINCADO ROSCA TOTAL, 1/4 " (6,3 MM)</t>
  </si>
  <si>
    <t>CHUMBADOR DE ACO, DIAMETRO 5/8", COMPRIMENTO 6", COM PORCA</t>
  </si>
  <si>
    <t>COMP-064</t>
  </si>
  <si>
    <t>COMP-065</t>
  </si>
  <si>
    <t>COMP-066</t>
  </si>
  <si>
    <t>RETIRADA E TRANSPORTE PARA DEPÓSITO DE EQUIPAMENTOS EXISTENTES (SELF-CONTAINEDS, BOMBA DE ÁGUA DE CONDENSAÇÃO, TORRE DE RESFRIAMENTO, TUBULAÇÃO DE ÁGUA DE CONDENSAÇÃO, QUADRO E REDE ELÉTRICA AR CONDICIONADO)</t>
  </si>
  <si>
    <t>TRANSPORTE DE MATERIAIS/EQUIPAMENTOS/OUTROS ( INCLUSIVE OS DA MOBILIZAÇÃO E DESMOBILIZAÇÃO ) - CAMINHÃO CARROCERIA MADEIRA 15 T ( INCLUSO NO VALOR O RETORNO )</t>
  </si>
  <si>
    <t>tkm</t>
  </si>
  <si>
    <t>COMP-067</t>
  </si>
  <si>
    <t>COMP-068</t>
  </si>
  <si>
    <t>COMP-069</t>
  </si>
  <si>
    <t>COMP-070</t>
  </si>
  <si>
    <t>AJUSTE EM REDE DE DUTOS DE AR CONDICIONADO PARA RETROFIT DO SISTEMA EXISTENTE</t>
  </si>
  <si>
    <t>CHAPA DE AÇO GALVANIZADA PLANA # 26</t>
  </si>
  <si>
    <t>CHAPA DE AÇO GALVANIZADA PLANA # 20</t>
  </si>
  <si>
    <t>MANTA DE LÃ DE VIDRO ESP.: 38 mm E PAPEL KRAFT</t>
  </si>
  <si>
    <t>FERRO CHATO 2" X 1/8"</t>
  </si>
  <si>
    <t>CANTONEIRO DE FERRO DE ABAS IGUAIS 2" X /2" X 1/8"</t>
  </si>
  <si>
    <t>PARAFUSO ZINCADO SEXTAVADO COM PORCA 3/8" E PORCA SEXTAVADA 3/8"</t>
  </si>
  <si>
    <t>CHUMBADOR P/ CANTONEIRO D=3/8"</t>
  </si>
  <si>
    <t>PARAFUSO CABEÇA FRANCESA ZINCADO 5/16" X 3/4"</t>
  </si>
  <si>
    <t>COMP-071</t>
  </si>
  <si>
    <t>SINAPI 97334 ADAPTADA</t>
  </si>
  <si>
    <t>TUBO EM COBRE FLEXÍVEL, DN 3/4",COM ISOLAMENTO, INSTALADO EM RAMAL DE ALIMENTAÇÃO DE AR CONDICIONADO COM CONDENSADORA INDIVIDUAL   FORNECIMENTO E INSTALAÇÃO</t>
  </si>
  <si>
    <t xml:space="preserve">TUBO DE COBRE FLEXIVEL, D = 3/4 ", E = 0,79 MM, PARA AR-CONDICIONADO/ INSTALACOES GAS RESIDENCIAIS E COMERCIAIS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</si>
  <si>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DE BORRACHA ELASTOMERICA FLEXIVEL, PRETA, PARA ISOLAMENTO TERMICO DE TUBULACAO, DN 3/4" (18 MM), E= 32 MM, COEFICIENTE DE CONDUTIVIDADE TERMICA 0,036W/mK, VAPOR DE AGUA MAIOR OU IGUAL A 10.000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</si>
  <si>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ENCANADOR</t>
  </si>
  <si>
    <t>COMP-072</t>
  </si>
  <si>
    <t>LAUDO TÉCNICO DO SISTEMA DE SPDA</t>
  </si>
  <si>
    <t>ENGENHEIRO ELETRICISTA COM ENCARGOS COMPLEMENTARES</t>
  </si>
  <si>
    <t>COMP-073</t>
  </si>
  <si>
    <t>DUTO EM CHAPA DE AÇO GALVANIZADO Nº. 22, PARA AR CONDICIONADO. FORNECIMENTO, MONTAGEM E INSTALAÇÃO</t>
  </si>
  <si>
    <t>CHAPA DE ACO GALVANIZADA BITOLA GSG 22, E = 0,80 MM (6,40 KG/M2)</t>
  </si>
  <si>
    <t xml:space="preserve">KG    </t>
  </si>
  <si>
    <t>SERRALHEIRO</t>
  </si>
  <si>
    <t>COMP-074</t>
  </si>
  <si>
    <t>DUTO EM CHAPA DE AÇO GALVANIZADO Nº. 26, PARA AR CONDICIONADO. FORNECIMENTO, MONTAGEM E INSTALAÇÃO</t>
  </si>
  <si>
    <t>CHAPA DE ACO GALVANIZADA BITOLA GSG 26, E = 0,50 MM (4,00 KG/M2)</t>
  </si>
  <si>
    <t>COMP-075</t>
  </si>
  <si>
    <t>COMP-076</t>
  </si>
  <si>
    <t>COMP-077</t>
  </si>
  <si>
    <t>COMP-078</t>
  </si>
  <si>
    <t>COMP-079</t>
  </si>
  <si>
    <t>COMP-080</t>
  </si>
  <si>
    <t>COMP-081</t>
  </si>
  <si>
    <t>COMP-082</t>
  </si>
  <si>
    <t>COMP-083</t>
  </si>
  <si>
    <t>COMP-084</t>
  </si>
  <si>
    <t>COMP-085</t>
  </si>
  <si>
    <t>COMP-086</t>
  </si>
  <si>
    <t>COMP-087</t>
  </si>
  <si>
    <t>COMP-088</t>
  </si>
  <si>
    <t>COMP-089</t>
  </si>
  <si>
    <t>COMP-090</t>
  </si>
  <si>
    <t>COMP-091</t>
  </si>
  <si>
    <t>COMP-092</t>
  </si>
  <si>
    <t>COMP-093</t>
  </si>
  <si>
    <t>COMP-094</t>
  </si>
  <si>
    <t>COMP-095</t>
  </si>
  <si>
    <t>COMP-096</t>
  </si>
  <si>
    <t>COMP-097</t>
  </si>
  <si>
    <t>COMP-098</t>
  </si>
  <si>
    <t>COMP-099</t>
  </si>
  <si>
    <t>COMP-100</t>
  </si>
  <si>
    <t>COMP-101</t>
  </si>
  <si>
    <t>COMP-102</t>
  </si>
  <si>
    <t>CONECTORES, TERMINAIS, PRESILHAS, FIXAÇÕES E PARAFUSOS</t>
  </si>
  <si>
    <t>CONECTOR TIPO PARAFUSO FENDIDO 35 MM2</t>
  </si>
  <si>
    <t>CONECTOR TIPO PARAFUSO FENDIDO 50 MM2</t>
  </si>
  <si>
    <t>TERMINAL DE PRESSAO 35 MM2</t>
  </si>
  <si>
    <t>TERMINAL DE PRESSAO 50 MM2</t>
  </si>
  <si>
    <t>PARAFUSO CABEÇA ABAULADA (FRANCES) M16 X 70 MM</t>
  </si>
  <si>
    <t>COMP-103</t>
  </si>
  <si>
    <t>ACESSÓRIOS DIVERSOS(PARAFUSOS, TERMINAIS,CONECTORES, BARRAMENTOS SECUNDÁRIOS, FITAS, POLICARBONATO,ETC)</t>
  </si>
  <si>
    <t xml:space="preserve">CONECTOR TIPO PARAFUSO FENDIDO </t>
  </si>
  <si>
    <t>BARRA DE COBRE 1/2" X 3/16" (0,5216 KG/M)</t>
  </si>
  <si>
    <t>DISJUNTOR MONOPOLAR DE 10 A 32-A</t>
  </si>
  <si>
    <t>DISJUNTOR TRIPOLAR DE 60 A 100-A</t>
  </si>
  <si>
    <t>COMP-104</t>
  </si>
  <si>
    <t>QUADROS EXISTENTES - REFORMA (TROCA E REMONTAGEM DE TODOS OS COMPONENTES)</t>
  </si>
  <si>
    <t>COMP-105</t>
  </si>
  <si>
    <t>COMP-106</t>
  </si>
  <si>
    <t>COMP-107</t>
  </si>
  <si>
    <t>COMP-108</t>
  </si>
  <si>
    <t>LAMPADA LED 10 W BIVOLT BRANCA, FORMATO TRADICIONAL (BASE E27)</t>
  </si>
  <si>
    <t>COMP-109</t>
  </si>
  <si>
    <t>COMP-110</t>
  </si>
  <si>
    <t>REVISÃO GERAL (CONDUTORES, TUBULAÇÕES, CONEXÕES E ETC) NAS INSTALAÇÕES DA ILUMINAÇÃO EXTERNA</t>
  </si>
  <si>
    <t>ENGENHEIRO ELETRICISTA</t>
  </si>
  <si>
    <t>ELETRODUTO PVC 2"</t>
  </si>
  <si>
    <t>ELETRODUTO PVC 1"</t>
  </si>
  <si>
    <t>ELETRODUTO PVC 3/4"</t>
  </si>
  <si>
    <t>CABO FLEXÍVEL, 750V, #2,5MM2</t>
  </si>
  <si>
    <t>COMP-112</t>
  </si>
  <si>
    <t>COMP-113</t>
  </si>
  <si>
    <t>COMP-114</t>
  </si>
  <si>
    <t>COMP-115</t>
  </si>
  <si>
    <t>COMP-116</t>
  </si>
  <si>
    <t>COMP-117</t>
  </si>
  <si>
    <t>COMP-118</t>
  </si>
  <si>
    <t>COMP-119</t>
  </si>
  <si>
    <t>COMP-120</t>
  </si>
  <si>
    <t>COMP-121</t>
  </si>
  <si>
    <t>COMP-122</t>
  </si>
  <si>
    <t>COMP-123</t>
  </si>
  <si>
    <t>COMP-124</t>
  </si>
  <si>
    <t>COMP-125</t>
  </si>
  <si>
    <t>COMP-126</t>
  </si>
  <si>
    <t>COMP-127</t>
  </si>
  <si>
    <t>COMP-128</t>
  </si>
  <si>
    <t>COMP-129</t>
  </si>
  <si>
    <t>COMP-130</t>
  </si>
  <si>
    <t>COMP-131</t>
  </si>
  <si>
    <t>COMP-132</t>
  </si>
  <si>
    <t>COMP-133</t>
  </si>
  <si>
    <t>COMP-135</t>
  </si>
  <si>
    <t>PLACA EM AÇO INOX OU ALUMÍNO NATURAL COM ESCRITA EM BRAILE PARA CORRIMÃOS - 3X10CM</t>
  </si>
  <si>
    <t>COMP-136</t>
  </si>
  <si>
    <t>PISO EM PORCELANATO, DIMENSÃO 60X60CM, REF.: DOWNTOWN HD GR, PORTINARI.  - INCLUSO ARGAMASSA COLANTE E REJUNTE</t>
  </si>
  <si>
    <t>COT-109</t>
  </si>
  <si>
    <t xml:space="preserve">PISO EM PORCELANATO, DIMENSÃO 60X60CM, REF.: DOWNTOWN HD GR, PORTINARI. </t>
  </si>
  <si>
    <t>COMP-137</t>
  </si>
  <si>
    <t>RODAPÉ DE PORCELANATO 60X60, H= 0,10M REF.: DOWNTOWN HD GR, PORTINARI - INCLUSO ARGAMASSA COLANTE E REJUNTE</t>
  </si>
  <si>
    <t>COMP-138</t>
  </si>
  <si>
    <t>COMP 201302 AGETOP ADAPTADA</t>
  </si>
  <si>
    <t>REVESTIMENTO EM PORCELANATO, DIMENSÃO 30X60CM, REF.: WHITE PLAIN LUX, BOLD, PORTINARI - INCLUSO ARGAMASSA COLANTE E REJUNTE</t>
  </si>
  <si>
    <t>COT-110</t>
  </si>
  <si>
    <t>REVESTIMENTO EM PORCELANATO, DIMENSÃO 30X60CM, REF.: WHITE PLAIN LUX, BOLD, PORTINARI</t>
  </si>
  <si>
    <t>PARAFUSO FRANCES M16 EM ACO GALVANIZADO, COMPRIMENTO = 45 MM, DIAMETRO = 16 MM, CABECA ABAULADA</t>
  </si>
  <si>
    <t>COMP-140</t>
  </si>
  <si>
    <t>COBERTURA EM TELHA PUR ESPESSURA ISOLANTE 50MM REVESTIMENTO SUPERIOR EM AÇO PRÉ PINTADO #0,50MM, REVESTIMENTO INFERIOR AÇO PRÉ PINTADO #0,43MM COR BRANCA</t>
  </si>
  <si>
    <t>HASTE RETA PARA GANCHO DE FERRO GALVANIZADO, COM ROSCA 1/4 " X 30 CM PARA FIXACAO DE TELHA METALICA, INCLUI PORCA E ARRUELAS DE VEDACAO</t>
  </si>
  <si>
    <t>CJ</t>
  </si>
  <si>
    <t>TELHA PUR ESPESSURA ISOLANTE 50MM REVESTIMENTO SUPERIOR EM AÇO PRÉ PINTADO #0,50MM, REVESTIMENTO INFERIOR AÇO PRÉ PINTADO #0,43MM COR BRANCA</t>
  </si>
  <si>
    <t>MONTADOR DE ESTRUT. METALICA</t>
  </si>
  <si>
    <t>COMP-141</t>
  </si>
  <si>
    <t>ELABORAÇÃO DE PROJETO DE ESTRUTURA METÁLICA PARA COBERTURA</t>
  </si>
  <si>
    <t>ENGENHEIRO CIVIL</t>
  </si>
  <si>
    <t>COMP-142</t>
  </si>
  <si>
    <t>ELABORAÇÃO DE PLANO DE ACESSIBILIDADE COM LAUDO TÉCNICO PARA A FACULDADE SENAC CONSIDERANDO O DISPOSTO NA CONSTITUIÇÃO FEDERAL DE 1988, ART 205, 206 E 208, NA NBR 9050/2004 DA ABNT, NA LEI Nº 10.098/2000, NOS DECRETOS DE Nº 5.296/2004 E DE Nº 6.949/2009</t>
  </si>
  <si>
    <t>ENGENHEIRO CIVIL / ARQUITETO</t>
  </si>
  <si>
    <t>COMP-143</t>
  </si>
  <si>
    <t>ELABORAÇÃO DE PROJETO DE SEGURANÇA DE ANCORAGEM DEFINITIVA COM CABO GUIA CONFORME ABNT NBR 16325-1 TIPO A PARA O USO DE PROTEÇÃO INDIVIDUAL A SEREM UTILIZADOS NOS SERVIÇOS DE LIMPEZA, PINTURA, MANUTENÇÃO E RESTAURAÇÃO DE FACHADAS</t>
  </si>
  <si>
    <t>COT-119</t>
  </si>
  <si>
    <t>COMP-144</t>
  </si>
  <si>
    <t>FORNECIMENTO E INSTALAÇÃO  DE PONTOS DE ANCORAGEM - DE ACORDO COM A PORTARIA DO MTE 1.113 DE SETEMBRO DE 2016 ANEXO II,  DA NR35 E ITEM 18.15.56 DA NR 18 (ESTAR DISPOSTO DE MODO A ATENDER TODO O PERÍMETRO DA EDIFICAÇÃO INTERNO E EXTERNAMENTE. NOS LOCAIS ONDE HÁ A UTILIZAÇÃO DE ESCADAS E/OU ANDAIMES - INCLUSO TESTE DE ARRANCAMENTO DOS PONTOS DE ANCORAGEM, LAUDO TÉCNICO, AS BUILT E ART DOS PONTOS DE ANCORAGEM</t>
  </si>
  <si>
    <t>COT-120</t>
  </si>
  <si>
    <t>FORNECIMENTO E INSTALAÇÃO  DE PONTOS DE ANCORAGEM - MATERIAL</t>
  </si>
  <si>
    <t>COT-121</t>
  </si>
  <si>
    <t>FORNECIMENTO E INSTALAÇÃO  DE PONTOS DE ANCORAGEM - MÃO DE OBRA</t>
  </si>
  <si>
    <t>COMP-145</t>
  </si>
  <si>
    <t>TRATAMENTO DE IMPERMEABILIZAÇÃO NOS LOCAIS DE EXECUÇÃO DOS PONTOS DE ANCORRAGEM</t>
  </si>
  <si>
    <t>COT-122</t>
  </si>
  <si>
    <t>TRATAMENTO DE IMPERMEABILIZAÇÃO NOS LOCAIS DE EXECUÇÃO DOS PONTOS DE ANCORRAGEM - MATERIAL</t>
  </si>
  <si>
    <t>COT-123</t>
  </si>
  <si>
    <t>TRATAMENTO DE IMPERMEABILIZAÇÃO NOS LOCAIS DE EXECUÇÃO DOS PONTOS DE ANCORRAGEM - MÃO DE OBRA</t>
  </si>
  <si>
    <t>COMP-146</t>
  </si>
  <si>
    <t>ELABORAÇÃO DE PROJETO DE SEGURANÇA DE LINHA DE VIDA COM CABO GUIA CONFORME ABNT NBR 16325-1 TIPO A PARA O USO DE PROTEÇÃO INDIVIDUAL A SEREM UTILIZADOS NOS SERVIÇOS DE LIMPEZA, PINTURA, MANUTENÇÃO E RESTAURAÇÃO DE FACHADAS</t>
  </si>
  <si>
    <t>COT-124</t>
  </si>
  <si>
    <t>COMP-147</t>
  </si>
  <si>
    <t>FORNECIMENTO E INSTALAÇÃO DE LINHA DE VIDA COM CABO GUIA  DE ACORDO COM A PORTARIA DO MTE 1.113 DE SETEMBRO DE 2016 ANEXO II,  DA NR35 E ITEM 18.15.56 DA NR 18 (ESTAR DISPOSTO DE MODO A ATENDER TODO O PERÍMETRO DA EDIFICAÇÃO INTERNO E EXTERNAMENTE. NOS LOCAIS ONDE HÁ A UTILIZAÇÃO DE ESCADAS E/OU ANDAIMES)</t>
  </si>
  <si>
    <t>COT-125</t>
  </si>
  <si>
    <t>LINHA DE VIDA COM CABO GUIA - MATERIAL</t>
  </si>
  <si>
    <t>COT-126</t>
  </si>
  <si>
    <t>LINHA DE VIDA COM CABO GUIA - MÃO DE OBRA</t>
  </si>
  <si>
    <t>COMP-148</t>
  </si>
  <si>
    <t>ELABORAÇÃO DE PROJETO DE ESTRUTURA METÁLICA E FUNDAÇÃO PARA ESCADAS</t>
  </si>
  <si>
    <t>COMP-149</t>
  </si>
  <si>
    <t>AJUSTES DOS GUARDA-CORPOS EXISTENTES. INCLUSÃO DE BARRAS VERTICAIS A CADA 11CM E INCLUSÃO DE BARRA HORIZONTAL A 10CM DO PISO.</t>
  </si>
  <si>
    <t>ELETRODO REVESTIDO AWS - E6013, DIAMETRO IGUAL A 2,50 MM</t>
  </si>
  <si>
    <t>TUBO ACO GALVANIZADO COM COSTURA, CLASSE LEVE, DN 15 MM ( 1/2"),  E = 2,25 MM,  *1,2* KG/M (NBR 5580)</t>
  </si>
  <si>
    <t>TUBO ACO GALVANIZADO COM COSTURA, CLASSE LEVE, DN 50 MM ( 2"),  E = 3,00 MM,  *4,40* KG/M (NBR 5580)</t>
  </si>
  <si>
    <t>COMP-150</t>
  </si>
  <si>
    <t>REMANEJAMENTO DOS ITENS DE INCÊNDIO (CENTRAL DE ALARME/BATERIA)</t>
  </si>
  <si>
    <t>COMP-151</t>
  </si>
  <si>
    <t xml:space="preserve">COMP 97622 SINAPI </t>
  </si>
  <si>
    <t>DEMOLIÇÃO DE ALVENARIA DE BLOCO FURADO, DE FORMA MANUAL, SEM REAPROVEITAMENTO</t>
  </si>
  <si>
    <t>COMP-152</t>
  </si>
  <si>
    <t>COMP 97638 SINAPI</t>
  </si>
  <si>
    <t>REMOÇÃO DE CHAPAS E PERFIS DE DRYWALL, DE FORMA MANUAL, SEM REAPROVEITAMENTO.</t>
  </si>
  <si>
    <t>COMP-153</t>
  </si>
  <si>
    <t>COMP 9902 ORSE</t>
  </si>
  <si>
    <t>MOLDE PARA SOLDA EXOTÉRMICA</t>
  </si>
  <si>
    <t>MOLDE DE SOLDA EXOTÉRMICA TIPO "X" PARA CABO COBRE NU 50 MM²</t>
  </si>
  <si>
    <t>COMP-154</t>
  </si>
  <si>
    <t>COMP 11131 ORSE</t>
  </si>
  <si>
    <t>CARTUCHO PARA SOLDA EXOTÉRMICA</t>
  </si>
  <si>
    <t>CARTUCHO P/ SOLDA EXOTERMICA NR 45</t>
  </si>
  <si>
    <t>COMP-155</t>
  </si>
  <si>
    <t>COMP 11812 ORSE</t>
  </si>
  <si>
    <t>BARRA CHATA DE ALUMÍNIO 3/4X1/4X3,0M</t>
  </si>
  <si>
    <t>BARRA CHATA DE ALUMINIO 3/4" X 1/4"</t>
  </si>
  <si>
    <t>COMP-156</t>
  </si>
  <si>
    <t>COMP 10920 ORSE</t>
  </si>
  <si>
    <t>PAINEL MODULAR DESMONTÁVEL, TIPO CPD, 1700X800X400MM, PARA MONTAGEM, FAB. CEMAR, COMPLETO</t>
  </si>
  <si>
    <t>QD - QUADRO / PAINEL EM CHAPA GALVANIZADA E PINTURA ELETROSTÁTICA NA COR BEGE,SEM DISJUNTORES,COM ( BARRAMENTOS, ISOLADOR, PAFUSOS, CONECTOR, ESPELHO E MONTAGEM) -1400X800X300MM</t>
  </si>
  <si>
    <t>AREIA GROSSA</t>
  </si>
  <si>
    <t>CAL</t>
  </si>
  <si>
    <t>COMP-157</t>
  </si>
  <si>
    <t>COMP 72319 SINAPI</t>
  </si>
  <si>
    <t>DISJUNTOR TRIPOLAR 800A, 35KA/380V, SIEMENS, CUR.C</t>
  </si>
  <si>
    <t>DISJUNTOR TERMOMAGNETICO TRIPOLAR 800 A / 600 V, TIPO LMXD</t>
  </si>
  <si>
    <t>COMP-158</t>
  </si>
  <si>
    <t>COMP 9147 ORSE</t>
  </si>
  <si>
    <t>MEDIDOR DE MULTIGRANDEZAS ELÉTRICAS, REF. IDM-144, DA ABB</t>
  </si>
  <si>
    <t>COMP-159</t>
  </si>
  <si>
    <t>7826 ORSE</t>
  </si>
  <si>
    <t>QUADRO DE BOMBAS ESGOTO (QF-BEG)</t>
  </si>
  <si>
    <t>CAIXA DE PASSAGEM 30X30CM, EM CHAPA DE AÇO GALVANIZADO P/ELÉTRICA</t>
  </si>
  <si>
    <t>QUADRO DE COMANDO PARA 2 BOMBAS DE RECALQUES DE 1/3 A 2 CV, TRIFÁSICA, 220 VOLTS, COM CHAVE SELETORA, ACIONAMENTO MANUAL/AUTOMÁTICO, RELÉ DE SOBRECARGA E CONTATORA</t>
  </si>
  <si>
    <t>CHAVE LIGA-DESLIGA 3X30A</t>
  </si>
  <si>
    <t>COMP-160</t>
  </si>
  <si>
    <t>74131/8 SINAPI</t>
  </si>
  <si>
    <t>CAIXA 1200X800X200MM, PARA MONTAGEM, CEMAR</t>
  </si>
  <si>
    <t>QUADRO DE DISTRIBUICAO COM BARRAMENTO TRIFASICO, DE EMBUTIR, EM CHAPA DE ACO GALVANIZADO, PARA 30 DISJUNTORES DIN, 225 A</t>
  </si>
  <si>
    <t>COMP-161</t>
  </si>
  <si>
    <t>8687 ORSE</t>
  </si>
  <si>
    <t>TÊ HORIZONTAL 90º, GALVANIZADA, 100X100MM, CHAPA #18</t>
  </si>
  <si>
    <t>TÊ HORIZONTAL 100 X 100MM PARA ELETROCALHA METÁLICA (REF. MOPA OU SIMILAR)</t>
  </si>
  <si>
    <t>COMP-162</t>
  </si>
  <si>
    <t>8688 ORSE</t>
  </si>
  <si>
    <t>CURVA HORIZONTAL 90º, GALVANIZADA, 100X100MM, CHAPA #18</t>
  </si>
  <si>
    <t>CURVA HORIZONTAL 100 X 100 MM PARA ELETROCALHA METÁLICA, COM ÂNGULO 90 GRAUS</t>
  </si>
  <si>
    <t>COMP-163</t>
  </si>
  <si>
    <t>CURVA DE INVERSÃO, GALVANIZADA, 100X100MM, CHAPA #18</t>
  </si>
  <si>
    <t>COMP-164</t>
  </si>
  <si>
    <t>9106 ORSE</t>
  </si>
  <si>
    <t>ACESSÓRIOS PAR FIXAÇÃO DE ELETROCALHAS: VERGALHÃO COM ROSCA TOTAL +PORCA SEXTAVADA+ARRUELA LISA +PARABOLT</t>
  </si>
  <si>
    <t>VERGALHÃO (TIRANTE) COM ROSCA TOTAL Ø 3/8"X1000MM (MARVITEC REF. 1431 OU SIMILAR)</t>
  </si>
  <si>
    <t>CHUMBADOR PARABOLT 3/8" X 5"</t>
  </si>
  <si>
    <t>ABRACADEIRA EM ACO PARA AMARRACAO DE ELETRODUTOS, TIPO D, COM 3" E PARAFUSO DE FIXACAO</t>
  </si>
  <si>
    <t>PORCA ZINCADA, SEXTAVADA, DIAMETRO 3/8"</t>
  </si>
  <si>
    <t>COMP-165</t>
  </si>
  <si>
    <t>91171 SINAPI</t>
  </si>
  <si>
    <t>ACESSÓRIOS PARA FIXAÇÃO DE ELETRODUTOS DE PVC RÍGIDO: ABRAÇADEIRAS, PARAFUSOS E BUCHAS</t>
  </si>
  <si>
    <t>ABRACADEIRA EM ACO PARA AMARRACAO DE ELETRODUTOS, TIPO D, COM 1 1/2" E PARAFUSO DE FIXACAO</t>
  </si>
  <si>
    <t>COMP-166</t>
  </si>
  <si>
    <t>760 ORSE</t>
  </si>
  <si>
    <t>SAÍDA HORIZONTAL PARA ELETRODUTO Ø 2"</t>
  </si>
  <si>
    <t>SAÍDA HORIZONTAL PARA ELETRODUTO 2" (REF. VL 33 GE VALEMAM OU SIMILAR)</t>
  </si>
  <si>
    <t>COMP-167</t>
  </si>
  <si>
    <t>91931 SINAPI</t>
  </si>
  <si>
    <t>CABO  EPR 90º, 0,6/1KV, FLEXÍVEL, 6MM2</t>
  </si>
  <si>
    <t>CABO DE COBRE, FLEXIVEL, CLASSE 4 OU 5, ISOLACAO EM PVC/A, ANTICHAMA BWF-B, COBERTURA PVC-ST1, ANTICHAMA BWF-B, 1 CONDUTOR, 0,6/1 KV, SECAO NOMINAL 6 MM2</t>
  </si>
  <si>
    <t>FITA ISOLANTE ADESIVA ANTICHAMA, USO ATE 750 V, EM ROLO DE 19 MM X 5 M</t>
  </si>
  <si>
    <t>COMP-168</t>
  </si>
  <si>
    <t>91929 SINAPI</t>
  </si>
  <si>
    <t>CABO  EPR 90º, 0,6/1KV, FLEXÍVEL, 4MM2</t>
  </si>
  <si>
    <t>CABO DE COBRE, FLEXIVEL, CLASSE 4 OU 5, ISOLACAO EM PVC/A, ANTICHAMA BWF-B, COBERTURA PVC-ST1, ANTICHAMA BWF-B, 1 CONDUTOR, 0,6/1 KV, SECAO NOMINAL 4 MM2</t>
  </si>
  <si>
    <t>COMP-169</t>
  </si>
  <si>
    <t>97599 SINAPI</t>
  </si>
  <si>
    <t>BLOCO AUTÔNOMO, P/ TETO OU PAREDE, COM 30 LED'S, COMPLETO OU EQUIVALENTE TÉCNICO.</t>
  </si>
  <si>
    <t>LUMINARIA DE EMERGENCIA 30 LEDS, POTENCIA 2 W, BATERIA DE LITIO, AUTONOMIA DE 6 HORAS</t>
  </si>
  <si>
    <t>COMP-170</t>
  </si>
  <si>
    <t>91974 SINAPI</t>
  </si>
  <si>
    <t>INTERRUPTOR DE EMBUTIR 4 SECÇÕES, SIMPLES, LINHA TALARI, IRIEL, COR BRANCA</t>
  </si>
  <si>
    <t>INTERRUPTOR SIMPLES 10A, 250V (APENAS MODULO)</t>
  </si>
  <si>
    <t>COMP-171</t>
  </si>
  <si>
    <t>91955 SINAPI</t>
  </si>
  <si>
    <t>INTERRUPTOR DE EMBUTIR 1 SECÇÃO, PARALELO, LINHA TALARI, IRIEL, COR BRANCA</t>
  </si>
  <si>
    <t>INTERRUPTOR PARALELO 10A, 250V (APENAS MODULO)</t>
  </si>
  <si>
    <t>COMP-172</t>
  </si>
  <si>
    <t>91960 SINAPI</t>
  </si>
  <si>
    <t>INTERRUPTOR DE EMBUTIR 2 SECÇÃO, PARALELO, LINHA TALARI, IRIEL, COR BRANCA</t>
  </si>
  <si>
    <t>COMP-173</t>
  </si>
  <si>
    <t>38092 SINAPI</t>
  </si>
  <si>
    <t>ESPELHO 4"X2", PARA INTERRUPTOR 1 SECÇÃO, LINHA TALARI, IRIEL, COR BRANCA</t>
  </si>
  <si>
    <t>ESPELHO / PLACA DE 1 POSTO 4" X 2", PARA INSTALACAO DE TOMADAS E INTERRUPTORES</t>
  </si>
  <si>
    <t>COMP-174</t>
  </si>
  <si>
    <t>38093 SINAPI</t>
  </si>
  <si>
    <t>ESPELHO 4"X2", PARA INTERRUPTOR 2 SECÇÕES, LINHA TALARI, IRIEL, COR BRANCA</t>
  </si>
  <si>
    <t>ESPELHO / PLACA DE 2 POSTOS 4" X 2", PARA INSTALACAO DE TOMADAS E INTERRUPTORES</t>
  </si>
  <si>
    <t>COMP-175</t>
  </si>
  <si>
    <t>38094 SINAPI</t>
  </si>
  <si>
    <t>ESPELHO 4"X2", PARA INTERRUPTOR 3 SECÇÕES, LINHA TALARI, IRIEL, COR BRANCA</t>
  </si>
  <si>
    <t>ESPELHO / PLACA DE 3 POSTOS 4" X 2", PARA INSTALACAO DE TOMADAS E INTERRUPTORES</t>
  </si>
  <si>
    <t>COMP-176</t>
  </si>
  <si>
    <t>38097 SINAPI</t>
  </si>
  <si>
    <t>ESPELHO 4"X4", PARA INTERRUPTOR 4 SECÇÕES, LINHA TALARI, IRIEL, COR BRANCA</t>
  </si>
  <si>
    <t>ESPELHO / PLACA DE 4 POSTOS 4" X 4", PARA INSTALACAO DE TOMADAS E INTERRUPTORES</t>
  </si>
  <si>
    <t>COMP-177</t>
  </si>
  <si>
    <t>ESPELHO 4"X2", PARA 1 TOMADA 2P+T, NBR 14136, 10A, LINHA TALARI, IRIEL, COR BRANCA</t>
  </si>
  <si>
    <t>COMP-178</t>
  </si>
  <si>
    <t>ESPELHO 4"X2", PARA 2 TOMADAS 2P+T, NBR 14136, 10A, LINHA TALARI, IRIEL, COR BRANCA</t>
  </si>
  <si>
    <t>COMP-179</t>
  </si>
  <si>
    <t>97595 SINAPI</t>
  </si>
  <si>
    <t>SENSOR DE PRESENÇA, BIVOLT, LINHA TALARI, IRIEL</t>
  </si>
  <si>
    <t>SENSOR DE PRESENCA BIVOLT DE PAREDE COM FOTOCELULA PARA QUALQUER TIPO DE LAMPADA POTENCIA MAXIMA *1000* W, USO INTERNO</t>
  </si>
  <si>
    <t>COMP-180</t>
  </si>
  <si>
    <t>9477 ORSE</t>
  </si>
  <si>
    <t>BARRAMENTO DE COBRE  1/8"X1"</t>
  </si>
  <si>
    <t>COMP-181</t>
  </si>
  <si>
    <t>BARRAMENTO DE COBRE  1/8"X3/4"</t>
  </si>
  <si>
    <t>COMP-182</t>
  </si>
  <si>
    <t>97598 SINAPI</t>
  </si>
  <si>
    <t>SENSOR DE PRESENÇA INFRA-VERMELHO PARA ALARME DE SEGURANÇA, INTELBRÁS OU EQUIVALENTE TÉCNICO.</t>
  </si>
  <si>
    <t>SENSOR DE PRESENCA BIVOLT DE TETO SEM FOTOCELULA PARA QUALQUER TIPO DE LAMPADA POTENCIA MAXIMA *900* W, USO INTERNO</t>
  </si>
  <si>
    <t>COMP-183</t>
  </si>
  <si>
    <t>38096 SINAPI</t>
  </si>
  <si>
    <t>ESPELHO P/ CAIXA 4"X4", COM FURO CENTRAL, LINHA TALARI, IRIEL, COR BRANCA</t>
  </si>
  <si>
    <t>ESPELHO / PLACA DE 2 POSTOS 4" X 4", PARA INSTALACAO DE TOMADAS E INTERRUPTORES</t>
  </si>
  <si>
    <t>COMP-184</t>
  </si>
  <si>
    <t>725 ORSE</t>
  </si>
  <si>
    <t>SAÍDA HORIZONTAL PARA ELETRODUTO Ø 1.1/2"</t>
  </si>
  <si>
    <t>SAÍDA HORIZONTAL PARA ELETRODUTO 1 1/2" (REF. VL 33 VALEMAM OU SIMILAR)</t>
  </si>
  <si>
    <t>COMP-185</t>
  </si>
  <si>
    <t>98402 SINAPI</t>
  </si>
  <si>
    <t>CABO CTP APL 50-50 PARES</t>
  </si>
  <si>
    <t>CABO TELEFONICO CTP - APL - 50, 30 PARES, USO EXTERNO</t>
  </si>
  <si>
    <t>COMP-186</t>
  </si>
  <si>
    <t>98265 SINAPI</t>
  </si>
  <si>
    <t>CABO CI 50-5 PARES</t>
  </si>
  <si>
    <t>CABO TELEFONICO CCI 50, 5 PARES, USO INTERNO, SEM BLINDAGEM</t>
  </si>
  <si>
    <t>COMP-187</t>
  </si>
  <si>
    <t>98304 SINAPI</t>
  </si>
  <si>
    <t>PATCH PANEL PADRÃO 19", CATEGORIA 6, T568A/B COM 48 PORTAS, RJ 45</t>
  </si>
  <si>
    <t>PATCH PANEL, 48 PORTAS, CATEGORIA 6, COM RACKS DE 19" E 2 U DE ALTURA</t>
  </si>
  <si>
    <t>COMP-188</t>
  </si>
  <si>
    <t>ESPELHO 4"X2", PARA 02 TOMADAS RJ 45, TIPO KEYSTONE JACK, CATEGORIA 6(EIA/TIA-568-A), LINHA TALARI, IRIEL, COR BRANCA</t>
  </si>
  <si>
    <t>COMP-189</t>
  </si>
  <si>
    <t>ESPELHO 4"X2",PARA 01 TOMADA RJ 45, TIPO KEYSTONE JACK, CATEGORIA 6(EIA/TIA-568-A), LINHA TALARI, IRIEL, COR BRANCA</t>
  </si>
  <si>
    <t>COMP-190</t>
  </si>
  <si>
    <t>12116 ORSE</t>
  </si>
  <si>
    <t>CABO HDMI</t>
  </si>
  <si>
    <t>CABO HDMI DIAMOND OU SIMILAR</t>
  </si>
  <si>
    <t>COMP-191</t>
  </si>
  <si>
    <t>11750 ORSE</t>
  </si>
  <si>
    <t>CABO COAXIAL RGC 6</t>
  </si>
  <si>
    <t>CABO COAXIAL RG-6</t>
  </si>
  <si>
    <t>COMP-192</t>
  </si>
  <si>
    <t>9502 ORSE</t>
  </si>
  <si>
    <t>DUCHA HIGIÊNICA CROMADA COM REGULADOR NA EXTREMIDADE E FLEXÍVEL EM AÇO CROMADO DE 1,20M.,REF.: DECA 1984 C ACT. EVIDENCE OU SIMILAR</t>
  </si>
  <si>
    <t>FITA VEDA ROSCA 18MM</t>
  </si>
  <si>
    <t>DUCHA HIGIÊNICA COM REGISTRO, LINHA LINK, REF. 1984.C.ACT. LNK, DA DECA OU SIMILAR</t>
  </si>
  <si>
    <t>COMP-193</t>
  </si>
  <si>
    <t>79465 SINAPI</t>
  </si>
  <si>
    <t>DEMARCAÇÃO DE PISO PARA EXTINTORES - 1X 1M</t>
  </si>
  <si>
    <t>ACIDO MURIATICO, DILUICAO 10% A 12% PARA USO EM LIMPEZA</t>
  </si>
  <si>
    <t>L</t>
  </si>
  <si>
    <t>TINTA BORRACHA CLORADA, ACABAMENTO SEMIBRILHO, CORES VIVAS</t>
  </si>
  <si>
    <t>PINTOR</t>
  </si>
  <si>
    <t>COMP-194</t>
  </si>
  <si>
    <t>11824 ORSE</t>
  </si>
  <si>
    <t>SIRENE AÚDIO-VISUAL 120DB PARA ALARME DE INCÊNDIO,ENDEREÇÁVEL</t>
  </si>
  <si>
    <t>COMP-195</t>
  </si>
  <si>
    <t>92642 SINAPI</t>
  </si>
  <si>
    <t>TÊ, EM FERRO GALVANIZADO, CONEXÃO ROSQUEADA, DN 65 (2 1/2")</t>
  </si>
  <si>
    <t>FITA VEDA ROSCA EM ROLOS DE 18 MM X 50 M (L X C)</t>
  </si>
  <si>
    <t>TE DE FERRO GALVANIZADO, DE 2 1/2"</t>
  </si>
  <si>
    <t>FUNDO ANTICORROSIVO PARA METAIS FERROSOS (ZARCAO)</t>
  </si>
  <si>
    <t>COMP-196</t>
  </si>
  <si>
    <t>92890 SINAPI</t>
  </si>
  <si>
    <t>UNIÃO, EM FERRO GALVANIZADO, DN 65 (2 1/2"), CONEXÃO ROSQUEADA</t>
  </si>
  <si>
    <t>UNIAO DE FERRO GALVANIZADO, COM ROSCA BSP, COM ASSENTO PLANO, DE 2 1/2"</t>
  </si>
  <si>
    <t>COMP-197</t>
  </si>
  <si>
    <t>97328 SINAPI</t>
  </si>
  <si>
    <t>TUBO EM COBRE FLEXÍVEL, DN 3/8", COM ISOLAMENTO, INSTALADO EM RAMAL DE ALIMENTAÇÃO DE AR CONDICIONADO COM CONDENSADORA INDIVIDUAL  FORNECIMENTO E INSTALAÇÃO. AF_12/2015</t>
  </si>
  <si>
    <t>TUBO DE COBRE FLEXIVEL, D = 3/8 ", E = 0,79 MM, PARA AR-CONDICIONADO/ INSTALACOES GAS RESIDENCIAIS E COMERCIAIS</t>
  </si>
  <si>
    <t>TUBO DE BORRACHA ELASTOMERICA FLEXIVEL, PRETA, PARA ISOLAMENTO TERMICO DE TUBULACAO, DN 3/8" (10 MM), E= 19 MM, COEFICIENTE DE CONDUTIVIDADE TERMICA 0,036W/mK, VAPOR DE AGUA MAIOR OU IGUAL A 10.000</t>
  </si>
  <si>
    <t>COMP-198</t>
  </si>
  <si>
    <t>8151 ORSE</t>
  </si>
  <si>
    <t>GÁS REFRIGERANTE R410A</t>
  </si>
  <si>
    <t>COMP-199</t>
  </si>
  <si>
    <t>4483 ORSE</t>
  </si>
  <si>
    <t>INTERLIGAÇAO ELÉTRICA EVAPORADORAS E CONDENSADORAS - FORÇA E COMANDO</t>
  </si>
  <si>
    <t>CONJ</t>
  </si>
  <si>
    <t>COMP-200</t>
  </si>
  <si>
    <t>4467 ORSE</t>
  </si>
  <si>
    <t>INSTALAÇÃO DE CONDICIONADOR DE AR TIPO SPLITÃO COM CONDENSAÇÃO A AR ( REFRIGERANTE 410A) - CAPACIDADE NOMINAL: 120.000 BTU/H - MODELO REFERÊNCIA: RVT 100 CXT / RTC 100 CNP / RAP 050 E7S - FABRICANTE: HITACHI OU EQUIVALENTE TÉCNICO</t>
  </si>
  <si>
    <t>INSTALAÇÃO DE CONDICIONADOR DE AR TIPO SPLITÃO COM CONDENSAÇÃO A AR</t>
  </si>
  <si>
    <t>COMP-201</t>
  </si>
  <si>
    <t>97327 SINAPI</t>
  </si>
  <si>
    <t>TUBO EM COBRE FLEXÍVEL, DN 1/4, COM ISOLAMENTO, INSTALADO EM RAMAL DE ALIMENTAÇÃO DE AR CONDICIONADO COM CONDENSADORA INDIVIDUAL   FORNECIMENTO E INSTALAÇÃO. AF_12/2015</t>
  </si>
  <si>
    <t>TUBO DE COBRE FLEXIVEL, D = 1/4 ", E = 0,79 MM, PARA AR-CONDICIONADO/ INSTALACOES GAS RESIDENCIAIS E COMERCIAIS</t>
  </si>
  <si>
    <t>TUBO DE BORRACHA ELASTOMERICA FLEXIVEL, PRETA, PARA ISOLAMENTO TERMICO DE TUBULACAO, DN 1/4" (6 MM), E= 9 MM, COEFICIENTE DE CONDUTIVIDADE TERMICA 0,036W/mK, VAPOR DE AGUA MAIOR OU IGUAL A 10.000</t>
  </si>
  <si>
    <t>COMP-202</t>
  </si>
  <si>
    <t>COMP-203</t>
  </si>
  <si>
    <t>97329 SINAPI</t>
  </si>
  <si>
    <t>TUBO EM COBRE FLEXÍVEL, DN 1/2", COM ISOLAMENTO, INSTALADO EM RAMAL DE ALIMENTAÇÃO DE AR CONDICIONADO COM CONDENSADORA INDIVIDUAL  FORNECIMENTO E INSTALAÇÃO. AF_12/2015</t>
  </si>
  <si>
    <t>TUBO DE COBRE FLEXIVEL, D = 1/2 ", E = 0,79 MM, PARA AR-CONDICIONADO/ INSTALACOES GAS RESIDENCIAIS E COMERCIAIS</t>
  </si>
  <si>
    <t>TUBO DE BORRACHA ELASTOMERICA FLEXIVEL, PRETA, PARA ISOLAMENTO TERMICO DE TUBULACAO, DN 1/2" (12 MM), E= 19 MM, COEFICIENTE DE CONDUTIVIDADE TERMICA 0,036W/mK, VAPOR DE AGUA MAIOR OU IGUAL A 10.000</t>
  </si>
  <si>
    <t>COMP-204</t>
  </si>
  <si>
    <t>97330 SINAPI</t>
  </si>
  <si>
    <t>TUBO EM COBRE FLEXÍVEL, DN 5/8", COM ISOLAMENTO, INSTALADO EM RAMAL DE ALIMENTAÇÃO DE AR CONDICIONADO COM CONDENSADORA INDIVIDUAL  FORNECIMENTO E INSTALAÇÃO. AF_12/2015</t>
  </si>
  <si>
    <t>TUBO DE COBRE FLEXIVEL, D = 5/8 ", E = 0,79 MM, PARA AR-CONDICIONADO/ INSTALACOES GAS RESIDENCIAIS E COMERCIAIS</t>
  </si>
  <si>
    <t>TUBO DE BORRACHA ELASTOMERICA FLEXIVEL, PRETA, PARA ISOLAMENTO TERMICO DE TUBULACAO, DN 5/8" (15 MM), E= 19 MM, COEFICIENTE DE CONDUTIVIDADE TERMICA 0,036W/MK, VAPOR DE AGUA MAIOR OU IGUAL A 10.000</t>
  </si>
  <si>
    <t>COMP-205</t>
  </si>
  <si>
    <t>11679 ORSE</t>
  </si>
  <si>
    <t>CABO PP 0,75KV 4#1,5MM² - FORNECIMENTO E INSTALAÇÃO</t>
  </si>
  <si>
    <t>CABO DE COBRE PP CORDPLAST 4 X 1,5 MM2, 450/750V</t>
  </si>
  <si>
    <t>COMP-206</t>
  </si>
  <si>
    <t>91170 SINAPI</t>
  </si>
  <si>
    <t>FIXAÇÃO DE TUBOS PARA REDE FRIGORÍGENA</t>
  </si>
  <si>
    <t>ABRACADEIRA EM ACO PARA AMARRACAO DE ELETRODUTOS, TIPO D, COM 1/2" E PARAFUSO DE FIXACAO</t>
  </si>
  <si>
    <t>COMP-207</t>
  </si>
  <si>
    <t>96560 SINAPI</t>
  </si>
  <si>
    <t>PERFILADO DE SEÇÃO 38X76 MM PARA SUPORTE DE DUTO EM CHAPA GALVANIZADA BITOLA 24. AF_07/2017</t>
  </si>
  <si>
    <t>ARRUELA REDONDA DE LATAO, DIAMETRO EXTERNO = 34 MM, ESPESSURA = 2,5 MM, DIAMETRO DO FURO = 17 MM</t>
  </si>
  <si>
    <t>CHUMBADOR, DIAMETRO 1/4" COM PARAFUSO 1/4" X 40 MM</t>
  </si>
  <si>
    <t>PERFILADO PERFURADO DUPLO 38 X 76 MM, CHAPA 22</t>
  </si>
  <si>
    <t>PORCA ZINCADA, SEXTAVADA, DIAMETRO 1/4"</t>
  </si>
  <si>
    <t>COMP-208</t>
  </si>
  <si>
    <t>11501 ORSE</t>
  </si>
  <si>
    <t>DUTO EM CHAPA DE AÇO GALVANIZADO Nº. 24, PARA AR CONDICIONADO. FORNECIMENTO, MONTAGEM E INSTALAÇÃO</t>
  </si>
  <si>
    <t>CHAPA DE AÇO GALVANIZADO Nº 24 - E=0,65MM – DIMENSÕES 2,00X1,00M (5,20 KG/M2)</t>
  </si>
  <si>
    <t>COMP-209</t>
  </si>
  <si>
    <t>4464 ORSE</t>
  </si>
  <si>
    <t>INSTALAÇÃO DE EQUIPAMENTO DE AR CONDICIONADO TIPO SPLIT HIWALL 9.000 BTU - EVAPORADORA E CONDENSADORA</t>
  </si>
  <si>
    <t>INSTALAÇÃO DE CONDICIONADOR DE AR TIPO SPLIT HIGH WALL, 9000 BTU - CONTEMPLA A MÃO DE OBRA, SUPORTE E TUBULAÇÃO ATÉ 3,0M</t>
  </si>
  <si>
    <t>COMP-210</t>
  </si>
  <si>
    <t>4465 ORSE</t>
  </si>
  <si>
    <t>INSTALAÇÃO DE EQUIPAMENTO DE AR CONDICIONADO TIPO SPLIT HIWALL 12.000 BTU - EVAPORADORA E CONDENSADORA</t>
  </si>
  <si>
    <t>INSTALAÇÃO DE CONDICIONADOR DE AR TIPO SPLIT HIGH WALL,12000 BTU - CONTEMPLA A MÃO DE OBRA, SUPORTE E TUBULAÇÃO ATÉ 3,0M</t>
  </si>
  <si>
    <t>COMP-211</t>
  </si>
  <si>
    <t>INSTALAÇÃO DE EQUIPAMENTO DE AR CONDICIONADO TIPO SPLIT HIWALL 18.000 BTU - EVAPORADORA E CONDENSADORA</t>
  </si>
  <si>
    <t>INSTALAÇÃO DE CONDICIONADOR DE AR TIPO SPLIT HIGH WALL,18000 BTU - CONTEMPLA A MÃO DE OBRA, SUPORTE E TUBULAÇÃO ATÉ 3,0M</t>
  </si>
  <si>
    <t>COMP-212</t>
  </si>
  <si>
    <t>4469 ORSE</t>
  </si>
  <si>
    <t>INSTALAÇÃO DE EQUIPAMENTO DE AR CONDICIONADO TIPO SPLIT HIWALL 24.000 BTU - EVAPORADORA E CONDENSADORA</t>
  </si>
  <si>
    <t>INSTALAÇÃO DE CONDICIONADOR DE AR TIPO SPLIT HIGH WALL,24000 BTU - CONTEMPLA A MÃO DE OBRA, SUPORTE E TUBULAÇÃO ATÉ 3,0M</t>
  </si>
  <si>
    <t>COMP-213</t>
  </si>
  <si>
    <t>4472 ORSE</t>
  </si>
  <si>
    <t>INSTALAÇÃO DE EQUIPAMENTO DE AR CONDICIONADO TIPO CASSETE 30.000 BTU - EVAPORADORA E CONDENSADORA</t>
  </si>
  <si>
    <t>INSTALAÇÃO DE CONDICIONADOR DE AR TIPO SPLIT PISO-TETO,30000 BTU - CONTEMPLA A MÃO DE OBRA, SUPORTE E TUBULAÇÃO ATÉ 3,0M</t>
  </si>
  <si>
    <t>COMP-214</t>
  </si>
  <si>
    <t>4474 ORSE</t>
  </si>
  <si>
    <t>INSTALAÇÃO DE EQUIPAMENTO DE AR CONDICIONADO TIPO CASSETE 36.000 BTU - EVAPORADORA E CONDENSADORA</t>
  </si>
  <si>
    <t>INSTALAÇÃO DE CONDICIONADOR DE AR TIPO SPLIT PISO-TETO,36000 - CONTEMPLA A MÃO DE OBRA, SUPORTE E TUBULAÇÃO ATÉ 3,0M</t>
  </si>
  <si>
    <t>COMP-215</t>
  </si>
  <si>
    <t>4476 ORSE</t>
  </si>
  <si>
    <t>INSTALAÇÃO DE EQUIPAMENTO DE AR CONDICIONADO TIPO CASSETE 48.000 BTU - EVAPORADORA E CONDENSADORA</t>
  </si>
  <si>
    <t>COMP-216</t>
  </si>
  <si>
    <t>4470 ORSE</t>
  </si>
  <si>
    <t>INSTALAÇÃO DE EQUIPAMENTO DE AR CONDICIONADO TIPO CASSETE 20.000 BTU - EVAPORADORA E CONDENSADORA</t>
  </si>
  <si>
    <t>INSTALAÇÃO DE CONDICIONADOR DE AR TIPO SPLIT CASSETE,24000 BTU</t>
  </si>
  <si>
    <t>COMP-217</t>
  </si>
  <si>
    <t>4482 ORSE</t>
  </si>
  <si>
    <t>INSTALAÇÃO DE CONDENSADORA MULTI SPLIT 38.000 BTU</t>
  </si>
  <si>
    <t>COMP-218</t>
  </si>
  <si>
    <t>INSTALAÇÃO DE EQUIPAMENTO DE AR CONDICIONADO TIPO PISO TETO 29.000 BTU - EVAPORADORA E CONDENSADO</t>
  </si>
  <si>
    <t>COMP-219</t>
  </si>
  <si>
    <t>INSTALAÇÃO DE EQUIPAMENTO DE AR CONDICIONADO TIPO PISO TETO 48.000 BTU - EVAPORADORA E CONDENSADORA</t>
  </si>
  <si>
    <t>INSTALAÇÃO DE CONDICIONADOR DE AR TIPO SPLIT PISO-TETO,60000 BTU - CONTEMPLA A MÃO DE OBRA, SUPORTE E TUBULAÇÃO ATÉ 3,0M</t>
  </si>
  <si>
    <t>COMP-220</t>
  </si>
  <si>
    <t>96358 SINAPI</t>
  </si>
  <si>
    <t>PAREDE COM PLACAS DE GESSO ACARTONADO (DRYWALL), PARA USO INTERNO, COM DUAS FACES SIMPLES E ESTRUTURA METÁLICA COM GUIAS SIMPLES, SEM VÃOS. AF_06/2017_P</t>
  </si>
  <si>
    <t>PINO DE ACO COM ARRUELA CONICA, DIAMETRO ARRUELA = *23* MM E COMP HASTE = *27* MM (ACAO INDIRETA)</t>
  </si>
  <si>
    <t>CENTO</t>
  </si>
  <si>
    <t>CHAPA DE GESSO ACARTONADO, STANDARD (ST), COR BRANCA, E = 12,5 MM, 1200 X 2400 MM (L X C)</t>
  </si>
  <si>
    <t>PERFIL GUIA, FORMATO U, EM ACO ZINCADO, PARA ESTRUTURA PAREDE DRYWALL, E = 0,5 MM, 70 X 3000 MM (L X C)</t>
  </si>
  <si>
    <t>PERFIL MONTANTE, FORMATO C, EM ACO ZINCADO, PARA ESTRUTURA PAREDE DRYWALL, E = 0,5 MM, 70 X 3000 MM (L X C)</t>
  </si>
  <si>
    <t>FITA DE PAPEL MICROPERFURADO, 50 X 150 MM, PARA TRATAMENTO DE JUNTAS DE CHAPA DE GESSO PARA DRYWALL</t>
  </si>
  <si>
    <t>FITA DE PAPEL REFORCADA COM LAMINA DE METAL PARA REFORCO DE CANTOS DE CHAPA DE GESSO PARA DRYWALL</t>
  </si>
  <si>
    <t>MASSA DE REJUNTE EM PO PARA DRYWALL, A BASE DE GESSO, SECAGEM RAPIDA, PARA TRATAMENTO DE JUNTAS DE CHAPA DE GESSO (COM ADICAO DE AGUA)</t>
  </si>
  <si>
    <t>PARAFUSO DRY WALL, EM ACO FOSFATIZADO, CABECA TROMBETA E PONTA AGULHA (TA), COMPRIMENTO 25 MM</t>
  </si>
  <si>
    <t>PARAFUSO DRY WALL, EM ACO ZINCADO, CABECA LENTILHA E PONTA BROCA (LB), LARGURA 4,2 MM, COMPRIMENTO 13 MM</t>
  </si>
  <si>
    <t>COMP-221</t>
  </si>
  <si>
    <t>96370 SINAPI</t>
  </si>
  <si>
    <t>PAREDE COM PLACAS DE GESSO ACARTONADO (DRYWALL), PARA USO INTERNO, COM UMA FACE SIMPLES E ESTRUTURA METÁLICA COM GUIAS SIMPLES, SEM VÃOS. AF_06/2017_P - SHAFTS - AR CONDICIONADO</t>
  </si>
  <si>
    <t>COMP-222</t>
  </si>
  <si>
    <t>94573 SINAPI</t>
  </si>
  <si>
    <t>JANELA DE ALUMÍNIO DE CORRER,FIXAÇÃO COM PARAFUSO SOBRE CONTRAMARCO (EXCLUSIVE CONTRAMARCO) - COR NATURAL</t>
  </si>
  <si>
    <t>PARAFUSO DE ACO ZINCADO COM ROSCA SOBERBA, CABECA CHATA E FENDA SIMPLES, DIAMETRO 4,2 MM, COMPRIMENTO * 32 * MM</t>
  </si>
  <si>
    <t>JANELA DE CORRER EM ALUMINIO, 120 X 150 CM (A X L), 4 FLS, BANDEIRA COM BASCULA,  ACABAMENTO ACET OU BRILHANTE, BATENTE/REQUADRO DE 6 A 14 CM, COM VIDRO, SEM GUARNICAO/ALIZAR</t>
  </si>
  <si>
    <t>SILICONE ACETICO USO GERAL INCOLOR 280 G</t>
  </si>
  <si>
    <t>COMP-223</t>
  </si>
  <si>
    <t>72118 SINAPI</t>
  </si>
  <si>
    <t>VIDRO TEMPERADO INCOLOR, ESPESSURA 6MM, FORNECIMENTO E INSTALACAO, INCLUSIVE MASSA PARA VEDACAO - JANELAS NOVAS</t>
  </si>
  <si>
    <t>MASSA PARA VIDRO</t>
  </si>
  <si>
    <t>VIDRO TEMPERADO INCOLOR E = 6 MM, SEM COLOCACAO</t>
  </si>
  <si>
    <t>COMP-224</t>
  </si>
  <si>
    <t>72120 SINAPI</t>
  </si>
  <si>
    <t>VIDRO TEMPERADO INCOLOR, ESPESSURA 10MM, FORNECIMENTO E INSTALACAO, INCLUSIVE MASSA PARA VEDACAO - FECHAMENTOS EM VIDRO</t>
  </si>
  <si>
    <t>VIDRO TEMPERADO INCOLOR E = 10 MM, SEM COLOCACAO</t>
  </si>
  <si>
    <t>COMP-225</t>
  </si>
  <si>
    <t>8675 ORSE</t>
  </si>
  <si>
    <t>FORNECIMENTO E INSTALAÇÃO DE PELÍCULA AUTO-ADESIVA TIPO JATEADA - SINALIZAÇÃO DAS PORTAS DE VIDRO</t>
  </si>
  <si>
    <t>CONFECÇÃO E INSTALAÇÃO DE PELÍCULA AUTO-ADESIVA, TIPO JATEADA</t>
  </si>
  <si>
    <t>COMP-226</t>
  </si>
  <si>
    <t>84885 SINAPI</t>
  </si>
  <si>
    <t>JOGO DE FERRAGENS CROMADAS PARA PORTA DE VIDRO TEMPERADO, UMA FOLHA COMPOSTO DE DOBRADICAS SUPERIOR E INFERIOR, TRINCO, FECHADURA, CONTRA FECHADURA COM CAPUCHINHO SEM MOLA</t>
  </si>
  <si>
    <t>JOGO DE FERRAGENS CROMADAS P/ PORTA DE VIDRO TEMPERADO, UMA FOLHA COMPOSTA: DOBRADICA SUPERIOR (101) E INFERIOR (103),TRINCO (502), FECHADURA (520),CONTRA FECHADURA (531),COM CAPUCHINHO</t>
  </si>
  <si>
    <t>COMP-227</t>
  </si>
  <si>
    <t>11560 SINAPI</t>
  </si>
  <si>
    <t>MOLA AEREA FECHA PORTA, PARA PORTAS COM LARGURA ATE 95 CM</t>
  </si>
  <si>
    <t>COMP-228</t>
  </si>
  <si>
    <t>96114 SINAPI</t>
  </si>
  <si>
    <t>FORRO EM DRYWALL, PARA AMBIENTES COMERCIAIS, INCLUSIVE ESTRUTURA DE FIXAÇÃO. AF_05/2017_P -SEGUNDO PAVIMENTO</t>
  </si>
  <si>
    <t>ARAME GALVANIZADO 10 BWG, 3,40 MM (0,0713 KG/M)</t>
  </si>
  <si>
    <t>PERFIL CANALETA, FORMATO C, EM ACO ZINCADO, PARA ESTRUTURA FORRO DRYWALL, E = 0,5 MM, *46 X 18* (L X H), COMPRIMENTO 3 M</t>
  </si>
  <si>
    <t>PENDURAL OU PRESILHA REGULADORA, EM ACO GALVANIZADO, COM CORPO, MOLA E REBITE, PARA PERFIL TIPO CANALETA DE ESTRUTURA EM FORROS DRYWALL</t>
  </si>
  <si>
    <t>PARAFUSO ZINCADO, AUTOBROCANTE, FLANGEADO, 4,2 MM X 19 MM</t>
  </si>
  <si>
    <t>COMP-229</t>
  </si>
  <si>
    <t>8771 ORSE</t>
  </si>
  <si>
    <t>ALÇAPÃO PARA FORRO - ACESSO AOS VENTILADORES - SISTEMA DE EXAUSTÃO - 27 UND</t>
  </si>
  <si>
    <t>ALÇAPÃO PARA FORRO - INSTALADO</t>
  </si>
  <si>
    <t>COMP-230</t>
  </si>
  <si>
    <t>98673 SINAPI</t>
  </si>
  <si>
    <t>PISO VINÍLICO SEMI-FLEXÍVEL EM PLACAS, PADRÃO LISO, ESPESSURA 3,2 MM, FIXADO COM COLA. AF_06/2018 - REF.: LINHA INOVA, ATLANTA, DURAFLOOR OU SIMILAR DIM.: 60X60CM - BIBLIOTECA</t>
  </si>
  <si>
    <t>ADESIVO ACRILICO/COLA DE CONTATO</t>
  </si>
  <si>
    <t>PLACA VINILICA SEMIFLEXIVEL PARA PISOS, E = 3,2 MM, 30 X 30 CM (SEM COLOCACAO)</t>
  </si>
  <si>
    <t>POLIDORA DE PISO (POLITRIZ), PESO DE 100KG, DIÂMETRO 450 MM, MOTOR ELÉTRICO, POTÊNCIA 4 HP - CHP DIURNO. AF_09/2016</t>
  </si>
  <si>
    <t>CHP</t>
  </si>
  <si>
    <t>POLIDORA DE PISO (POLITRIZ), PESO DE 100KG, DIÂMETRO 450 MM, MOTOR ELÉTRICO, POTÊNCIA 4 HP - CHI DIURNO. AF_09/2016</t>
  </si>
  <si>
    <t>CHI</t>
  </si>
  <si>
    <t>COMP-231</t>
  </si>
  <si>
    <t>7322 ORSE</t>
  </si>
  <si>
    <t>SINALIZAÇÃO TÁTIL E VISUAL DE DEGRAU 20X3CM EM BORRACHA, FABRICANTE SETON, COR AMARELA,  CÓD. 6226 OU EQUIVALENTE.</t>
  </si>
  <si>
    <t>SINALIZAÇÃO PARA DEFICIENTES - FAIXA PARA DEGRAUS EM BORRACHA, DIM 200 X 30MM</t>
  </si>
  <si>
    <t>COMP-232</t>
  </si>
  <si>
    <t>11985 ORSE</t>
  </si>
  <si>
    <t>GUARDA-CORPO H = 1,10M E CORRIMÃO EM TUBO FERRO GALVANIZADO, BARRAS SUPERIORES ALT=0,92M E 0,70M E BARRA INFERIOR, DIAM= 1.1/2", BARRAS VERTICAIS D=3/4" A CADA 0,11M, CURVAS DE AÇO CARBONO. - RAMPA EXTERNA</t>
  </si>
  <si>
    <t>GUARDA-CORPO H = 1,10M E CORRIMÃO EM TUBO FERRO GALVANIZADO, BARRAS SUPERIORES ALT=0,92M E 0,70M E BARRA INFERIOR, DIAM= 1.1/2" R, BARRAS VERTICAIS D=3/4" A CADA 0,11M, CURVAS DE AÇO CARBONO.</t>
  </si>
  <si>
    <t>CONCRETO SIMPLES FCK= 15 MPA (B1/B2), FABRICADO NA OBRA, SEM LANÇAMENTO E ADENSAMENTO</t>
  </si>
  <si>
    <t>COMP-233</t>
  </si>
  <si>
    <t>11984 ORSE</t>
  </si>
  <si>
    <t>CORRIMÃO EM TUBO FERRO GALVANIZADO, BARRAS SUPERIORES ALT=0,92M E 0,70M E BARRAS INFERIORES H=0,23M E 0,10M, CURVAS DE AÇO CARBONO, INCLUSIVE AS VERTICAIS DE APOIO COM DIAM= 1.1/2" - RAMPA EXTERNA</t>
  </si>
  <si>
    <t>CORRIMÃO EM TUBO FERRO GALVANIZADO, BARRAS SUPERIORES ALT=0,92M E 0,70M E BARRAS INFERIORES H=0,23M E 0,10M, CURVAS DE AÇO CARBONO, INCLUSIVE AS VERTICAIS DE APOIO COM DIAM= 1.1/2</t>
  </si>
  <si>
    <t>COMP-234</t>
  </si>
  <si>
    <t>8974 ORSE</t>
  </si>
  <si>
    <t>BANCO ARTICULADO PARA BANHO COM PÉS DE APOIO 700X450MM - SANITÁRIO PCD</t>
  </si>
  <si>
    <t>BANCO ARTICULADO PARA BANHO COM PÉS DE APOIO 700X450MM (P/DEFICIENTES) - EM PLACA SÓLIDA DE FÓRMICA, SISTEMA DE TRAVAMENTO NA VERTICAL E FERRAGENS EM LATÃO</t>
  </si>
  <si>
    <t>ARGAMASSA CIMENTO E AREIA TRAÇO T-1 (1:3) - 1 SACO CIMENTO 50KG / 3 PADIOLAS AREIA DIM. 0.35 X 0.45 X 0.23 M - CONFECÇÃO MECÂNICA E TRANSPORTE</t>
  </si>
  <si>
    <t>COMP-235</t>
  </si>
  <si>
    <t>12513 ORSE</t>
  </si>
  <si>
    <t>KIT DE ALARME SEM FIO PARA WC PNE, COMPOSTO POR BOTOEIRA E SIRENE AUDIOVISUAL - FORNECIMENTO E INSTALAÇÃO</t>
  </si>
  <si>
    <t>COMP-236</t>
  </si>
  <si>
    <t>9997 ORSE</t>
  </si>
  <si>
    <t>ARMÁRIOS SOB BANCADAS</t>
  </si>
  <si>
    <t>ARMÁRIO PARA PIA COM PORTAS E GAVETAS REVESTIDA EM FÓRMICA (POSTFORMING) BRANCO, L=0,57M (EXCETO A PIA), FORNECIMENTO E ASSENTAMENTO</t>
  </si>
  <si>
    <t>COMP-237</t>
  </si>
  <si>
    <t>85005 SINAPI</t>
  </si>
  <si>
    <t>ESPELHO TIPO MIRAGE 4MM, SANTA MARINA OU SIMILAR</t>
  </si>
  <si>
    <t>ESPELHO CRISTAL E = 4 MM</t>
  </si>
  <si>
    <t>COMP-238</t>
  </si>
  <si>
    <t>COMP-239</t>
  </si>
  <si>
    <t>GUARDA-CORPO H = 1,10M E CORRIMÃO EM TUBO FERRO GALVANIZADO, BARRAS SUPERIORES ALT=0,92M E 0,70M E BARRA INFERIOR, DIAM= 1.1/2", BARRAS VERTICAIS D=3/4" A CADA 0,11M, CURVAS DE AÇO CARBONO</t>
  </si>
  <si>
    <t>COMP-240</t>
  </si>
  <si>
    <t>97622 SINAPI</t>
  </si>
  <si>
    <t>DEMOLIÇÃO DE ALVENARIA DE BLOCO FURADO, DE FORMA MANUAL, SEM REAPROVEITAMENTO. AF_12/2017</t>
  </si>
  <si>
    <t>COMP-241</t>
  </si>
  <si>
    <t>39577 SINAPI</t>
  </si>
  <si>
    <t>CONDICIONADOR DE AR TIPO SPLITÃO COM CONDENSAÇÃO A AR ( REFRIGERANTE 410A) - CAPACIDADE NOMINAL: 120.000 BTU/H - MODELO REFERÊNCIA: RVT 100 CXT / RTC 100 CNP / RAP 050 E7S - FABRICANTE: HITACHI OU EQUIVALENTE TÉCNICO</t>
  </si>
  <si>
    <t>AR-CONDICIONADO FRIO SPLITAO MODULAR 10 TR</t>
  </si>
  <si>
    <t>COMP-242</t>
  </si>
  <si>
    <t>42424 SINAPI</t>
  </si>
  <si>
    <t>AR CONDICIONADO TIPO SPLIT HI WALL COMPOSTO POR UNIDADE EVAPORADORA, CAPACIDADE: 9.000 BTU/H, MODELO: FTK09P5VL E UNIDADE CONDENSADORA SPLIT INVERTER, DESCARGA HORIZONTAL, MODELO: RK09P5VL - ADVANCE, SÓ FRIO - FABRICANTE: DAIKIN OU EQUIVALENTE</t>
  </si>
  <si>
    <t>AR CONDICIONADO SPLIT INVERTER, HI-WALL (PAREDE), 9000 BTU/H, CICLO FRIO, 60HZ, CLASSIFICACAO A (SELO PROCEL), GAS HFC, CONTROLE S/FIO</t>
  </si>
  <si>
    <t>COMP-243</t>
  </si>
  <si>
    <t>42425 SINAPI</t>
  </si>
  <si>
    <t>AR CONDICIONADO TIPO SPLIT HI WALL COMPOSTO POR UNIDADE EVAPORADORA SPLIT HI WALL INVERTER, CAPACIDADE: 12.000 BTU/H, MODELO: FTK12P5VL E UNIDADE CONDENSADORA, DESCARGA HORIZONTAL, MODELO: RK12P5VL - ADVANCE, SÓ FRIO - FABRICANTE: DAIKIN OU EQUIVALENTE TÉCNICO</t>
  </si>
  <si>
    <t>AR CONDICIONADO SPLIT INVERTER, HI-WALL (PAREDE), 12000 BTU/H, CICLO FRIO, 60HZ, CLASSIFICACAO A (SELO PROCEL), GAS HFC, CONTROLE S/FIO</t>
  </si>
  <si>
    <t>COMP-244</t>
  </si>
  <si>
    <t>42422 SINAPI</t>
  </si>
  <si>
    <t>AR CONDICIONADO TIPO SPLIT HI WALL COMPOSTO POR UNIDADE EVAPORADORA SPLIT HI WALL INVERTER, CAPACIDADE: 18.000 BTU/H, MODELO: FTK18P5VL E UNIDADE CONDENSADORA SPLIT INVERTER, DESCARGA HORIZONTAL, MODELO: RK18P5VL - ADVANCE, SÓ FRIO - FABRICANTE: DAIKIN OU EQUIVALENTE TÉCNICO</t>
  </si>
  <si>
    <t>AR CONDICIONADO SPLIT INVERTER, HI-WALL (PAREDE), 18000 BTU/H, CICLO FRIO, 60HZ, CLASSIFICACAO A (SELO PROCEL), GAS HFC, CONTROLE S/FIO</t>
  </si>
  <si>
    <t>COMP-245</t>
  </si>
  <si>
    <t>39554 SINAPI</t>
  </si>
  <si>
    <t>AR CONDICIONADO TIPO SPLIT HI WALLCOMPOSTO POR UNIDADE EVAPORADORA SPLIT HI WALL INVERTER, CAPACIDADE: 24.000 BTU/H, MODELO: FTK24P5VL E UNIDADE CONDENSADORA SPLIT INVERTER, DESCARGA HORIZONTAL, MODELO: RK24P5VL - ADVANCE, SÓ FRIO - FABRICANTE: DAIKIN OU EQUIVALENTE TÉCNICO</t>
  </si>
  <si>
    <t>AR CONDICIONADO SPLIT ON/OFF, HI-WALL (PAREDE), 24000 BTUS/H, CICLO QUENTE/FRIO, 60 HZ, CLASSIFICACAO ENERGETICA A - SELO PROCEL, GAS HFC, CONTROLE S/ FIO</t>
  </si>
  <si>
    <t>COMP-246</t>
  </si>
  <si>
    <t>39559 SINAPI</t>
  </si>
  <si>
    <t>AR CONDICIONADO TIPO CASSETE COMPOSTO POR UNIDADE EVAPORADORA CASSETE ROUND FLOW INVERTER, CAPACIDADE: 36.000 BTU/H, MODELO: FCQ36AVL E UNIDADE CONDENSADORA SPLIT INVERTER, DESCARGA HORIZONTAL, MODELO: RZQ36AVL - SKY AIR, QUENTE/ FRIO - FABRICANTE: DAIKIN OU EQUIVALENTE TÉCNICO</t>
  </si>
  <si>
    <t>AR CONDICIONADO SPLIT ON/OFF, CASSETE (TETO), 36000 BTUS/H, CICLO QUENTE/FRIO, 60 HZ, CLASSIFICACAO ENERGETICA A - SELO PROCEL, GAS HFC, CONTROLE S/ FIO</t>
  </si>
  <si>
    <t>COMP-247</t>
  </si>
  <si>
    <t>42419 SINAPI</t>
  </si>
  <si>
    <t>AR CONDICIONADO TIPO SPLIT PISO-TETO COMPOSTO POR UNIDADE EVAPORADORA SPLIT TETO INVERTER, CAPACIDADE: 29.000 BTU/H, MODELO: ABBA30LCT - QUENTE/ FRIO - FABRICANTE: FUJITSU E UNIDADE CONDENSADORA SPLIT INVERTER, DESCARGA HORIZONTAL, MODELO: AOBA30LFTL- QUENTE/ FRIO - FABRICANTE: FUJITSU OU EQUIVALENTE TÉCNICO</t>
  </si>
  <si>
    <t>AR CONDICIONADO SPLIT INVERTER, PISO TETO, 36000 BTU/H, CICLO FRIO, 60HZ, CLASSIFICACAO ENERGETICA A OU B (SELO PROCEL), GAS HFC, CONTROLE S/FIO</t>
  </si>
  <si>
    <t>COMP-248</t>
  </si>
  <si>
    <t>42420 SINAPI</t>
  </si>
  <si>
    <t>AR CONDICIONADO TIPO SPLIT PISO-TETO COMPOSTO POR UNIDADE EVAPORADORA SPLIT TETO INVERTER, CAPACIDADE: 48.000 BTU/H, MODELO: ABBG54LRTA E UNIDADE CONDENSADORA SPLIT INVERTER, DESCARGA HORIZONTAL, MODELO: AOBG54LATV - QUENTE/ FRIO - FABRICANTE: FUJITSU OU EQUIVALENTE TÉCNICO</t>
  </si>
  <si>
    <t>AR CONDICIONADO SPLIT INVERTER, PISO TETO, 48000 BTU/H, CICLO FRIO, 60HZ, CLASSIFICACAO ENERGETICA A OU B (SELO PROCEL), GAS HFC, CONTROLE S/FIO</t>
  </si>
  <si>
    <t>12382 ORSE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</si>
  <si>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</si>
  <si>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>COMP-250</t>
  </si>
  <si>
    <t>10775 SINAPI</t>
  </si>
  <si>
    <t xml:space="preserve">LOCAÇÃO DE CONTAINER 2,30X6,00 H=2,50M, COM 1 SANITÁRIO, PARA ESCRITÓRIO, COMPLETO, SEM DIVISÓRIAS INTERNAS </t>
  </si>
  <si>
    <t>MÊS</t>
  </si>
  <si>
    <t>Nº DA REVISÃO:</t>
  </si>
  <si>
    <t>DATA:</t>
  </si>
  <si>
    <t>BENEFÍCIOS E DESPESAS INDIRETAS (B.D.I.)</t>
  </si>
  <si>
    <t>ORÇAMENTO COM ENCARGOS SOCIAIS DESONERADOS</t>
  </si>
  <si>
    <t>B.D.I. OBRA:</t>
  </si>
  <si>
    <t>B.D.I. REDUZIDO:</t>
  </si>
  <si>
    <t>OBRA :</t>
  </si>
  <si>
    <t>REFORMA DA UNIDADE SENAC CORA CORALINA-GOIÂNIA-GO</t>
  </si>
  <si>
    <t>LOCAL :</t>
  </si>
  <si>
    <t>AVENIDA INDEPENDÊNCIA, QD. 942, LTS. 26/32, SETOR LESTE VILA NOVA, GOIÂNIA - GOIÁS</t>
  </si>
  <si>
    <t>DATA BASE DE PREÇOS:</t>
  </si>
  <si>
    <r>
      <t xml:space="preserve">CONSTRUTORA: </t>
    </r>
    <r>
      <rPr>
        <sz val="11"/>
        <color rgb="FF000000"/>
        <rFont val="Arial Narrow"/>
        <family val="2"/>
      </rPr>
      <t>XX</t>
    </r>
  </si>
  <si>
    <r>
      <t xml:space="preserve">RESPONSÁVEL TÉCNICO: </t>
    </r>
    <r>
      <rPr>
        <sz val="11"/>
        <color rgb="FF000000"/>
        <rFont val="Arial Narrow"/>
        <family val="2"/>
      </rPr>
      <t>XX</t>
    </r>
  </si>
  <si>
    <t>QUANT.</t>
  </si>
  <si>
    <t>PREÇO UNITÁRIO (R$)</t>
  </si>
  <si>
    <t>PREÇO TOTAL R$ (SEM BDI)</t>
  </si>
  <si>
    <t xml:space="preserve">PREÇO TOTAL C/ BDI R$ </t>
  </si>
  <si>
    <t>%</t>
  </si>
  <si>
    <t>01.00</t>
  </si>
  <si>
    <t>ADMINISTRAÇÃO DA OBRA</t>
  </si>
  <si>
    <t>01.01</t>
  </si>
  <si>
    <t>ENGENHEIRO - (OBRAS CIVIS)</t>
  </si>
  <si>
    <t>01.02</t>
  </si>
  <si>
    <t>VIGIA DE OBRAS - (NOTURNO  E NO SÁBADO/DOMINGO DIURNO) - O.C.</t>
  </si>
  <si>
    <t>01.03</t>
  </si>
  <si>
    <t>ADMINISTRATIVO DE OBRAS - " APONTARIFE " - ( OBRAS CIVIS )</t>
  </si>
  <si>
    <t>02.00</t>
  </si>
  <si>
    <t>CANTEIRO E ISOLAMENTO DE OBRAS</t>
  </si>
  <si>
    <t>02.01</t>
  </si>
  <si>
    <t>02.02</t>
  </si>
  <si>
    <t xml:space="preserve">DEPÓSITO PARA CIMENTO TIPO I  COM PINTURA PADRÃO AGETOP/2014 (2,20 X 2,262M) A=4,98 M2 ( C/ REAPROV. 1 VEZ ) - INCLUSO PALETES </t>
  </si>
  <si>
    <t>02.03</t>
  </si>
  <si>
    <t>TAPUME EM CHAPA COMPENSADA RESINADA 6MM COM PORTÕES E FERRAGENS - PADRÃO AGETOP</t>
  </si>
  <si>
    <t>03.00</t>
  </si>
  <si>
    <t>SERVIÇOS PRELIMINARES E GASTOS GERAIS</t>
  </si>
  <si>
    <t>03.01</t>
  </si>
  <si>
    <t>PLACA DE OBRA EM CHAPA METÁLICA 26 COM PINTURA, AFIXADA EM CAVALETES DE MADEIRA DE LEI (VIGOTAS 6X12CM) - PADRÃO AGETOP</t>
  </si>
  <si>
    <t>03.02</t>
  </si>
  <si>
    <t>03.03</t>
  </si>
  <si>
    <t>ANDAIME METALICO TORRE (ALUGUEL/MES)</t>
  </si>
  <si>
    <t>M/MES</t>
  </si>
  <si>
    <t>03.04</t>
  </si>
  <si>
    <t>CAFÉ DA MANHÃ</t>
  </si>
  <si>
    <t>RE</t>
  </si>
  <si>
    <t>03.05</t>
  </si>
  <si>
    <t>CANTINA - (OBRAS CIVIS)</t>
  </si>
  <si>
    <t>03.06</t>
  </si>
  <si>
    <t>TRANSPORTE DE ENTULHO EM CAÇAMBA ESTACIONÁRIA  INCLUSO A CARGA MANUAL</t>
  </si>
  <si>
    <t>04.00</t>
  </si>
  <si>
    <t>TRANSPORTE, MOBILIZAÇÃO E DESMOBILIZAÇÃO</t>
  </si>
  <si>
    <t>04.01</t>
  </si>
  <si>
    <t>TKM</t>
  </si>
  <si>
    <t>04.02</t>
  </si>
  <si>
    <t>CARGA DOS MATERIAIS/EQUIPAMENTOS/OUTROS ( INCLUSO HORA IMPRODUTIVA DO CAMINHÃO)</t>
  </si>
  <si>
    <t>04.03</t>
  </si>
  <si>
    <t>DESCARGA DOS MATERIAIS/EQUIPAMENTOS/OUTROS ( INCLUSO HORA IMPRODUTIVA DO CAMINHÃO)</t>
  </si>
  <si>
    <t>04.04</t>
  </si>
  <si>
    <t>MOBILIZAÇÃO DO CANTEIRO DE OBRAS - INCLUSIVE CARGA E DESCARGA E A HORA IMPRODUTIVA DO CAMINHÃO - ( EXCLUSO O TRANSPORTE )</t>
  </si>
  <si>
    <t>04.05</t>
  </si>
  <si>
    <t>DESMOBILIZAÇÃO DO CANTEIRO DE OBRAS - INCLUSIVE CARGA E DESCARGA E A HORA IMPRODUTIVA DO CAMINHÃO - ( EXCLUSO O TRANSPORTE )</t>
  </si>
  <si>
    <t>05.00</t>
  </si>
  <si>
    <t>DEMOLIÇÕES, RETIRADAS E REMANEJAMENTOS</t>
  </si>
  <si>
    <t>05.01</t>
  </si>
  <si>
    <t>DEM.DE FORRO GESSO C/TRANSP.ATE CB.E CARGA - ÁREAS NECESSÁRIAS PARA AJUSTES DE INSTALAÇÕES - CONSIDERADO TODOS OS PAVIMENTOS EXCETO AUDITÓRIO</t>
  </si>
  <si>
    <t>05.02</t>
  </si>
  <si>
    <t xml:space="preserve">DEMOLIÇÃO DE ALVENARIA DE BLOCO FURADO, DE FORMA MANUAL, SEM REAPROVEITAMENTO. </t>
  </si>
  <si>
    <t>05.03</t>
  </si>
  <si>
    <t xml:space="preserve">REMOÇÃO DE CHAPAS E PERFIS DE DRYWALL, DE FORMA MANUAL, SEM REAPROVEITAMENTO. </t>
  </si>
  <si>
    <t>05.04</t>
  </si>
  <si>
    <t>DEM.DIVISÓRIAS PAINÉIS PRE-FABRIC.C/REAPROVEITAMENTO</t>
  </si>
  <si>
    <t>05.05</t>
  </si>
  <si>
    <t>DEMOL.DIVISÓRIA EM PEDRA/CONC.C/TRANSP.ATE C.B.CARGA</t>
  </si>
  <si>
    <t>05.06</t>
  </si>
  <si>
    <t>DEMOLIÇÃO DE REVESTIMENTOS COM AZULEJOS C/TRANSP.ATE CB. E CARGA</t>
  </si>
  <si>
    <t>05.07</t>
  </si>
  <si>
    <t>DEM.PISO CIMENT.SOBRE LASTRO, INCLUSIVE IMPERMEABILIZAÇÃO  CONC.C/TR.ATE CB. E CARGA - ÁREAS PARA REALIZAR NOVA IMPERMEABILIZAÇÃO + CALÇADA EXTERNA</t>
  </si>
  <si>
    <t>05.08</t>
  </si>
  <si>
    <t>DEMOL.PISO CARPETE C/TRANSP.ATE CAM.BASC.E CARGA</t>
  </si>
  <si>
    <t>05.09</t>
  </si>
  <si>
    <t>DEM.PISO CERAM.SOBRE LASTRO CONC.C/TR.CB.E CARGA</t>
  </si>
  <si>
    <t>05.10</t>
  </si>
  <si>
    <t>RETIRADA DE ESQUADRIAS - INCLUSO RETIRADA DE PORTAIS E CONTRAMARCOS</t>
  </si>
  <si>
    <t>05.11</t>
  </si>
  <si>
    <t>DEMOLIÇAO DE BANCADAS C/ TRANSP. ATÉ CB. E CARGA</t>
  </si>
  <si>
    <t>05.12</t>
  </si>
  <si>
    <t>DEMOLIÇAO DE LOUÇAS C/ TRANSP. ATÉ CB. E CARGA - ÁREAS MOLHADAS COM ALTERAÇÕES</t>
  </si>
  <si>
    <t>05.13</t>
  </si>
  <si>
    <t>DEMOLICAO-COBERTURA TELHA FIBROCIMENTO/FIBRA DE VIDRO/SIMILARES C/ TRANSP. ATÉ CB. E CARGA - INCLUSO MADEIRAMENTO EXISTENTE</t>
  </si>
  <si>
    <t>05.14</t>
  </si>
  <si>
    <t>RASGO E ENCHIMENTO DE ALVENARIA - ABERTURA PARA PASSAGEM DE TUBOS E ELETRODUTOS</t>
  </si>
  <si>
    <t>05.15</t>
  </si>
  <si>
    <t>AR CONDICIONADO GERAL - RETIRADA DE COMPONENTES DO SISTEMA DE CLIMATIZAÇÃO E VENTILAÇÃO</t>
  </si>
  <si>
    <t>05.16</t>
  </si>
  <si>
    <t>AR CONDICIONADO AUDITÓRIO - RETIRADA E TRANSPORTE PARA DEPÓSITO DE EQUIPAMENTOS EXISTENTES (SELF-CONTAINEDS, BOMBA DE ÁGUA DE CONDENSAÇÃO, TORRE DE RESFRIAMENTO, TUBULAÇÃO DE ÁGUA DE CONDENSAÇÃO, QUADRO E REDE ELÉTRICA AR CONDICIONADO)</t>
  </si>
  <si>
    <t>05.17</t>
  </si>
  <si>
    <t>06.00</t>
  </si>
  <si>
    <t>INSTALAÇÕES ELÉTRICAS, SPDA, CFTV, ALARME E CABEAMENTO ESTRUTURADO</t>
  </si>
  <si>
    <t>06.01</t>
  </si>
  <si>
    <t>SPDA</t>
  </si>
  <si>
    <t>06.01.01</t>
  </si>
  <si>
    <t>06.01.02</t>
  </si>
  <si>
    <t>06.01.03</t>
  </si>
  <si>
    <t>06.01.04</t>
  </si>
  <si>
    <t>CORDOALHA DE COBRE NÚ 50MM2</t>
  </si>
  <si>
    <t>06.01.05</t>
  </si>
  <si>
    <t>CORDOALHA DE COBRE NÚ 35MM2</t>
  </si>
  <si>
    <t>06.01.06</t>
  </si>
  <si>
    <t>06.01.07</t>
  </si>
  <si>
    <t>06.02</t>
  </si>
  <si>
    <t>INSTALAÇÕES ELÉTRICAS GERAIS</t>
  </si>
  <si>
    <t>QUADROS</t>
  </si>
  <si>
    <t>QGBT</t>
  </si>
  <si>
    <t>06.02.01</t>
  </si>
  <si>
    <t>06.02.02</t>
  </si>
  <si>
    <t>SUPRESSOR DE SURTO 40KA, 275V, CLAMPER</t>
  </si>
  <si>
    <t>06.02.03</t>
  </si>
  <si>
    <t>BARRAMENTO DE COBRE 3/8X2"</t>
  </si>
  <si>
    <t>06.02.04</t>
  </si>
  <si>
    <t>BARRAMENTO DE COBRE  3/16"X1/2"</t>
  </si>
  <si>
    <t>06.02.05</t>
  </si>
  <si>
    <t>06.02.06</t>
  </si>
  <si>
    <t>DISJUNTOR TRIPOLAR 175A, 25KA/380V, SIEMENS, CUR.C</t>
  </si>
  <si>
    <t>06.02.07</t>
  </si>
  <si>
    <t>DISJUNTOR TRIPOLAR 125A, 25KA/380V, SIEMENS, CUR.C</t>
  </si>
  <si>
    <t>06.02.08</t>
  </si>
  <si>
    <t>DISJUNTOR TRIPOLAR 100A, 18KA/380V, SIEMENS, CUR.C</t>
  </si>
  <si>
    <t>06.02.09</t>
  </si>
  <si>
    <t>DISJUNTOR TRIPOLAR 70A, 18KA/380V, SIEMENS, CUR.C</t>
  </si>
  <si>
    <t>06.02.10</t>
  </si>
  <si>
    <t>DISJUNTOR TRIPOLAR 40A, 18KA/380V, SIEMENS, CURV. C</t>
  </si>
  <si>
    <t>06.02.11</t>
  </si>
  <si>
    <t>DISJUNTOR TRIPOLAR 32A, 18KA/380V, SIEMENS, CURV. C</t>
  </si>
  <si>
    <t>06.02.12</t>
  </si>
  <si>
    <t>DISJUNTOR UNIPOLAR 25A, 5KA/220V, SIEMENS, CURV. C</t>
  </si>
  <si>
    <t>06.02.13</t>
  </si>
  <si>
    <t>TRANSFORMADOR DE CORRENTE 800/5A</t>
  </si>
  <si>
    <t>06.02.14</t>
  </si>
  <si>
    <t>06.02.15</t>
  </si>
  <si>
    <t>ISOLADOR EPOXI 60X60MM</t>
  </si>
  <si>
    <t>06.02.16</t>
  </si>
  <si>
    <t>QGEM</t>
  </si>
  <si>
    <t>06.02.17</t>
  </si>
  <si>
    <t>06.02.18</t>
  </si>
  <si>
    <t>SUPRESSOR DE SURTO 20KA, 275V, CLAMPER</t>
  </si>
  <si>
    <t>06.02.19</t>
  </si>
  <si>
    <t>BARRAMENTO DE COBRE 3/8"X2"</t>
  </si>
  <si>
    <t>06.02.20</t>
  </si>
  <si>
    <t>DISJUNTOR TRIPOLAR 175A, 18KA/380V, SIEMENS, CUR.C</t>
  </si>
  <si>
    <t>06.02.21</t>
  </si>
  <si>
    <t>DISJUNTOR TRIPOLAR 63A, 18KA/380V, SIEMENS, CUR.C</t>
  </si>
  <si>
    <t>06.02.22</t>
  </si>
  <si>
    <t>DISJUNTOR TRIPOLAR 40A, 18KA/380V, SIEMENS, CUR.C</t>
  </si>
  <si>
    <t>06.02.23</t>
  </si>
  <si>
    <t>DISJUNTOR TRIPOLAR 32A, 18KA/380V, SIEMENS, CUR.C</t>
  </si>
  <si>
    <t>06.02.24</t>
  </si>
  <si>
    <t>DISJUNTOR TRIPOLAR 20A, 18KA/380V, SIEMENS, CUR.C</t>
  </si>
  <si>
    <t>06.02.25</t>
  </si>
  <si>
    <t>DISJUNTOR UNIPOLAR 32A, 5KA/380V, SIEMENS, CUR.C</t>
  </si>
  <si>
    <t>06.02.26</t>
  </si>
  <si>
    <t>TRANSFORMADOR DE CORRENTE 200/5A</t>
  </si>
  <si>
    <t>06.02.27</t>
  </si>
  <si>
    <t>06.02.28</t>
  </si>
  <si>
    <t>06.02.29</t>
  </si>
  <si>
    <t>QUADROS DE FORÇA</t>
  </si>
  <si>
    <t>06.02.30</t>
  </si>
  <si>
    <t>06.02.31</t>
  </si>
  <si>
    <t>QUADRO DE BOMBAS ÁGUA POTÁVEL (QF-BAP)</t>
  </si>
  <si>
    <t>QDC'S</t>
  </si>
  <si>
    <t>06.02.32</t>
  </si>
  <si>
    <t>CENTRO DE DISTRIBUIÇÃO DE EMBUTIR 44 ELEMENTOS, ESPAÇO P/ DISJUNTOR GERAL E SUPRESSOR DE SURTO, C/BARRAMENTO DE COBRE TRIFÁSICO 100A, PROFUNDIDADE MÍNIMA DE 12 CM, CEMAR</t>
  </si>
  <si>
    <t>06.02.33</t>
  </si>
  <si>
    <t>CENTRO DE DISTRIBUIÇÃO DE EMBUTIR 36 ELEMENTOS, ESPAÇO P/ DISJUNTOR GERAL E SUPRESSOR DE SURTO, C/BARRAMENTO DE COBRE TRIFÁSICO 100A, PROFUNDIDADE MÍNIMA DE 12 CM, CEMAR</t>
  </si>
  <si>
    <t>06.02.34</t>
  </si>
  <si>
    <t>DISJUNTOR TRIPOLAR 40A, 5KA/380V, SIEMENS, CURV. C</t>
  </si>
  <si>
    <t>06.02.35</t>
  </si>
  <si>
    <t>DISJUNTOR UNIPOLAR 32A, 5KA/220V, SIEMENS, CURV. C</t>
  </si>
  <si>
    <t>06.02.36</t>
  </si>
  <si>
    <t>06.02.37</t>
  </si>
  <si>
    <t>DISJUNTOR UNIPOLAR 20A, 5KA/220V, SIEMENS, CURV. C</t>
  </si>
  <si>
    <t>06.02.38</t>
  </si>
  <si>
    <t>DISJUNTOR UNIPOLAR 16A, 5KA/220V, SIEMENS, CURV. C</t>
  </si>
  <si>
    <t>06.02.39</t>
  </si>
  <si>
    <t>06.02.40</t>
  </si>
  <si>
    <t>DISPOSITVO DR TETRAPOLAR 40A-30MA, SIEMENS</t>
  </si>
  <si>
    <t>06.02.41</t>
  </si>
  <si>
    <t>QFAR'S</t>
  </si>
  <si>
    <t>06.02.42</t>
  </si>
  <si>
    <t>06.02.43</t>
  </si>
  <si>
    <t>CAIXA 800X600X200MM, PARA MONTAGEM, CEMAR</t>
  </si>
  <si>
    <t>06.02.44</t>
  </si>
  <si>
    <t>CAIXA 600X500X200MM, PARA MONTAGEM, CEMAR</t>
  </si>
  <si>
    <t>06.02.45</t>
  </si>
  <si>
    <t>06.02.46</t>
  </si>
  <si>
    <t>DISJUNTOR TRIPOLAR 125A, 18KA/380V, SIEMENS, CUR.C</t>
  </si>
  <si>
    <t>06.02.47</t>
  </si>
  <si>
    <t>06.02.48</t>
  </si>
  <si>
    <t>06.02.49</t>
  </si>
  <si>
    <t>06.02.50</t>
  </si>
  <si>
    <t>06.02.51</t>
  </si>
  <si>
    <t>06.02.52</t>
  </si>
  <si>
    <t>06.02.53</t>
  </si>
  <si>
    <t>06.02.54</t>
  </si>
  <si>
    <t>06.02.55</t>
  </si>
  <si>
    <t>QDL-AUD (AUDITÓRIO)</t>
  </si>
  <si>
    <t>06.02.56</t>
  </si>
  <si>
    <t>QDL-CAMAR (CAMARIM)</t>
  </si>
  <si>
    <t>06.02.57</t>
  </si>
  <si>
    <t>QDL-GUA (GUARITA)</t>
  </si>
  <si>
    <t>06.02.58</t>
  </si>
  <si>
    <t>QDL-EST (ESTACIONAMENTO)</t>
  </si>
  <si>
    <t>06.02.59</t>
  </si>
  <si>
    <t>QDL-EXT (ILUMINAÇÃO EXTERNA)</t>
  </si>
  <si>
    <t>DISTRIBUIÇÃO GERAL</t>
  </si>
  <si>
    <t>06.02.60</t>
  </si>
  <si>
    <t>06.02.61</t>
  </si>
  <si>
    <t>06.02.62</t>
  </si>
  <si>
    <t>06.02.63</t>
  </si>
  <si>
    <t>06.02.64</t>
  </si>
  <si>
    <t>06.02.65</t>
  </si>
  <si>
    <t>06.02.66</t>
  </si>
  <si>
    <t>ELETROCALHA METÁLICA TIPO U, PERFURADA, GALVANIZADA, 200X100MM, CHAPA #18, COM 1 DIVISOR INTERNO, INCLUSO TAMPA</t>
  </si>
  <si>
    <t>06.02.67</t>
  </si>
  <si>
    <t>06.02.68</t>
  </si>
  <si>
    <t>06.02.69</t>
  </si>
  <si>
    <t>06.02.70</t>
  </si>
  <si>
    <t>06.02.71</t>
  </si>
  <si>
    <t>06.02.72</t>
  </si>
  <si>
    <t>06.02.73</t>
  </si>
  <si>
    <t>06.02.74</t>
  </si>
  <si>
    <t>06.02.75</t>
  </si>
  <si>
    <t>06.02.76</t>
  </si>
  <si>
    <t>06.02.77</t>
  </si>
  <si>
    <t>06.02.78</t>
  </si>
  <si>
    <t>ELETRODUTO PVC 4"</t>
  </si>
  <si>
    <t>06.02.79</t>
  </si>
  <si>
    <t>ELETRODUTO PVC 3"</t>
  </si>
  <si>
    <t>06.02.80</t>
  </si>
  <si>
    <t>06.02.81</t>
  </si>
  <si>
    <t>06.02.82</t>
  </si>
  <si>
    <t>06.02.83</t>
  </si>
  <si>
    <t>ELETRODUTO FERRO ZINCADO 1"</t>
  </si>
  <si>
    <t>06.02.84</t>
  </si>
  <si>
    <t>ELETRODUTO FERRO ZINCADO 3/4"</t>
  </si>
  <si>
    <t>06.02.85</t>
  </si>
  <si>
    <t>CURVA DE PVC 4"X90º</t>
  </si>
  <si>
    <t>06.02.86</t>
  </si>
  <si>
    <t>CURVA DE PVC 3"X90º</t>
  </si>
  <si>
    <t>06.02.87</t>
  </si>
  <si>
    <t>CURVA DE PVC 2"X90º</t>
  </si>
  <si>
    <t>06.02.88</t>
  </si>
  <si>
    <t>CURVA DE PVC 1"X90º</t>
  </si>
  <si>
    <t>06.02.89</t>
  </si>
  <si>
    <t>CURVA DE PVC 3/4"X90º</t>
  </si>
  <si>
    <t>06.02.90</t>
  </si>
  <si>
    <t>CURVA DE FERRO ZINCADO 1"X90º</t>
  </si>
  <si>
    <t>06.02.91</t>
  </si>
  <si>
    <t>CURVA DE FERRO ZINCADO 3/4"X90º</t>
  </si>
  <si>
    <t>06.02.92</t>
  </si>
  <si>
    <t>LUVA DE PVC 4"</t>
  </si>
  <si>
    <t>06.02.93</t>
  </si>
  <si>
    <t>LUVA DE PVC 3"</t>
  </si>
  <si>
    <t>06.02.94</t>
  </si>
  <si>
    <t>LUVA DE PVC 2"</t>
  </si>
  <si>
    <t>06.02.95</t>
  </si>
  <si>
    <t>LUVA DE PVC 1"</t>
  </si>
  <si>
    <t>06.02.96</t>
  </si>
  <si>
    <t>LUVA DE PVC 3/4"</t>
  </si>
  <si>
    <t>06.02.97</t>
  </si>
  <si>
    <t>LUVA DE FERRO ZINCADO 1"</t>
  </si>
  <si>
    <t>06.02.98</t>
  </si>
  <si>
    <t>LUVA DE FERRO ZINCADO 3/4"</t>
  </si>
  <si>
    <t>06.02.99</t>
  </si>
  <si>
    <t>06.02.100</t>
  </si>
  <si>
    <t>06.02.101</t>
  </si>
  <si>
    <t>CANTONEIRA ZZ, GALVANIZADA</t>
  </si>
  <si>
    <t>06.02.102</t>
  </si>
  <si>
    <t>06.02.103</t>
  </si>
  <si>
    <t>SAÍDA HORIZONTAL PARA ELETRODUTO Ø 1"</t>
  </si>
  <si>
    <t>06.02.104</t>
  </si>
  <si>
    <t>SAÍDA HORIZONTAL PARA ELETRODUTO Ø 3/4", GALVANIZADA</t>
  </si>
  <si>
    <t>06.02.105</t>
  </si>
  <si>
    <t>CAIXA PVC 4"X2"</t>
  </si>
  <si>
    <t>06.02.106</t>
  </si>
  <si>
    <t>CAIXA PVC 4"X4"</t>
  </si>
  <si>
    <t>06.02.107</t>
  </si>
  <si>
    <t>CAIXA OCOTOGONAL 4"X4"</t>
  </si>
  <si>
    <t>06.02.108</t>
  </si>
  <si>
    <t>CONDULETE MONTÁVEL DE ALUMÍNIO 3/4"</t>
  </si>
  <si>
    <t>06.02.109</t>
  </si>
  <si>
    <t>CONDULETE MONTÁVEL DE ALUMÍNIO 1"</t>
  </si>
  <si>
    <t>06.02.110</t>
  </si>
  <si>
    <t>ARAME GALVANIZADO 14 BWG</t>
  </si>
  <si>
    <t>06.02.111</t>
  </si>
  <si>
    <t>CAIXA METÁLICA, DE EMBUTIR, COM TAMPA 20X20X12CM</t>
  </si>
  <si>
    <t>06.02.112</t>
  </si>
  <si>
    <t>CAIXA METÁLICA, DE EMBUTIR, COM TAMPA 60X60X15CM</t>
  </si>
  <si>
    <t>FIOS E CABOS</t>
  </si>
  <si>
    <t>06.02.113</t>
  </si>
  <si>
    <t>06.02.114</t>
  </si>
  <si>
    <t>CABO FLEXÍVEL, 750V, #4,0MM2</t>
  </si>
  <si>
    <t>06.02.115</t>
  </si>
  <si>
    <t>CABO FLEXÍVEL, 750V, #6,0MM2</t>
  </si>
  <si>
    <t>06.02.116</t>
  </si>
  <si>
    <t>CABO  EPR 90º, 0,6/1KV, FLEXÍVEL, 95MM2</t>
  </si>
  <si>
    <t>06.02.117</t>
  </si>
  <si>
    <t>CABO  EPR 90º, 0,6/1KV, FLEXÍVEL, 50MM2</t>
  </si>
  <si>
    <t>06.02.118</t>
  </si>
  <si>
    <t>CABO  EPR 90º, 0,6/1KV, FLEXÍVEL, 35MM2</t>
  </si>
  <si>
    <t>06.02.119</t>
  </si>
  <si>
    <t>CABO  EPR 90º, 0,6/1KV, FLEXÍVEL, 25MM2</t>
  </si>
  <si>
    <t>06.02.120</t>
  </si>
  <si>
    <t>CABO  EPR 90º, 0,6/1KV, FLEXÍVEL, 16MM2</t>
  </si>
  <si>
    <t>06.02.121</t>
  </si>
  <si>
    <t>CABO  EPR 90º, 0,6/1KV, FLEXÍVEL, 10MM2</t>
  </si>
  <si>
    <t>06.02.122</t>
  </si>
  <si>
    <t>06.02.123</t>
  </si>
  <si>
    <t>06.03</t>
  </si>
  <si>
    <t>LUMINÁRIAS</t>
  </si>
  <si>
    <t>06.03.01</t>
  </si>
  <si>
    <t>06.03.02</t>
  </si>
  <si>
    <t>06.03.03</t>
  </si>
  <si>
    <t>06.03.04</t>
  </si>
  <si>
    <t>06.03.05</t>
  </si>
  <si>
    <t>06.03.06</t>
  </si>
  <si>
    <t>06.04</t>
  </si>
  <si>
    <t>TOMADAS E INTERRUPTORES</t>
  </si>
  <si>
    <t>06.04.01</t>
  </si>
  <si>
    <t>INTERRUPTOR DE EMBUTIR 1 SECÇÃO, SIMPLES, LINHA TALARI, IRIEL, COR BRANCA</t>
  </si>
  <si>
    <t>06.04.02</t>
  </si>
  <si>
    <t>INTERRUPTOR DE EMBUTIR 2 SECÇÕES, SIMPLES, LINHA TALARI, IRIEL, COR BRANCA</t>
  </si>
  <si>
    <t>06.04.03</t>
  </si>
  <si>
    <t>INTERRUPTOR DE EMBUTIR 3 SECÇÕES, SIMPLES, LINHA TALARI, IRIEL, COR BRANCA</t>
  </si>
  <si>
    <t>06.04.04</t>
  </si>
  <si>
    <t>06.04.05</t>
  </si>
  <si>
    <t>06.04.06</t>
  </si>
  <si>
    <t>06.04.07</t>
  </si>
  <si>
    <t>TOMADA 2P+T, NBR 14136, 10A</t>
  </si>
  <si>
    <t>06.04.08</t>
  </si>
  <si>
    <t>TOMADA 2P+T, NBR 14136, 20A</t>
  </si>
  <si>
    <t>06.04.09</t>
  </si>
  <si>
    <t>06.04.10</t>
  </si>
  <si>
    <t>06.04.11</t>
  </si>
  <si>
    <t>06.04.12</t>
  </si>
  <si>
    <t>06.04.13</t>
  </si>
  <si>
    <t>06.04.14</t>
  </si>
  <si>
    <t>06.04.15</t>
  </si>
  <si>
    <t>06.04.16</t>
  </si>
  <si>
    <t>06.04.17</t>
  </si>
  <si>
    <t>06.05</t>
  </si>
  <si>
    <t>INSTALAÇÕES DE ENERGIA ESTABILIZADA</t>
  </si>
  <si>
    <t>06.05.01</t>
  </si>
  <si>
    <t>06.05.02</t>
  </si>
  <si>
    <t>06.05.03</t>
  </si>
  <si>
    <t>CAIXA 600X500X200MM, PARA MONTAGEM, CEMAR OU EQUIVALENTE</t>
  </si>
  <si>
    <t>06.05.04</t>
  </si>
  <si>
    <t>06.05.05</t>
  </si>
  <si>
    <t>06.05.06</t>
  </si>
  <si>
    <t>06.05.07</t>
  </si>
  <si>
    <t>06.05.08</t>
  </si>
  <si>
    <t>06.05.09</t>
  </si>
  <si>
    <t>DISJUNTOR TRIPOLAR 63A, 5KA/220V, SIEMENS, CURV. C</t>
  </si>
  <si>
    <t>06.05.10</t>
  </si>
  <si>
    <t>DISJUNTOR TRIPOLAR 50A, 5KA/380V, SIEMENS, CURV. C</t>
  </si>
  <si>
    <t>06.05.11</t>
  </si>
  <si>
    <t>06.05.12</t>
  </si>
  <si>
    <t>DISJUNTOR TRIPOLAR 32A, 5KA/380V, SIEMENS, CURV. C</t>
  </si>
  <si>
    <t>06.05.13</t>
  </si>
  <si>
    <t>06.05.14</t>
  </si>
  <si>
    <t>06.05.15</t>
  </si>
  <si>
    <t>06.05.16</t>
  </si>
  <si>
    <t>06.05.17</t>
  </si>
  <si>
    <t>06.05.18</t>
  </si>
  <si>
    <t>06.05.19</t>
  </si>
  <si>
    <t>06.05.20</t>
  </si>
  <si>
    <t>06.05.21</t>
  </si>
  <si>
    <t>06.05.22</t>
  </si>
  <si>
    <t>06.05.23</t>
  </si>
  <si>
    <t>06.05.24</t>
  </si>
  <si>
    <t>06.05.25</t>
  </si>
  <si>
    <t>06.05.26</t>
  </si>
  <si>
    <t>06.05.27</t>
  </si>
  <si>
    <t>06.05.28</t>
  </si>
  <si>
    <t>06.05.29</t>
  </si>
  <si>
    <t>06.05.30</t>
  </si>
  <si>
    <t>06.05.31</t>
  </si>
  <si>
    <t>06.05.32</t>
  </si>
  <si>
    <t>06.05.33</t>
  </si>
  <si>
    <t>TAMPA PARA CAIXA DE PISO 4X4", PARA 1 TOMADA DE ENERGIA 2P+T, 10A, NBR 14136</t>
  </si>
  <si>
    <t>06.05.34</t>
  </si>
  <si>
    <t>CAIXA DE PASSAGEM METÁLICA, DE EMBUTIR, 20X20X12CM</t>
  </si>
  <si>
    <t>06.05.35</t>
  </si>
  <si>
    <t>06.05.36</t>
  </si>
  <si>
    <t>06.05.37</t>
  </si>
  <si>
    <t>06.05.38</t>
  </si>
  <si>
    <t>06.05.39</t>
  </si>
  <si>
    <t>TOMADA 2P+T, NBR 14136, 10A (RABICHO NO MÓVEL)</t>
  </si>
  <si>
    <t>06.05.40</t>
  </si>
  <si>
    <t>CAIXA PARA RODAPÉ METÁLICO, PARA 04 TOMADAS DE ENERGIA, 2P+T, NBR 14136, REF. ALCAN</t>
  </si>
  <si>
    <t>06.05.41</t>
  </si>
  <si>
    <t>CAIXA PARA RODAPÉ METÁLICO, PARA 01 TOMADA DE ENERGIA, 2P+T, NBR 14136, REF. ALCAN</t>
  </si>
  <si>
    <t>06.05.42</t>
  </si>
  <si>
    <t>06.05.43</t>
  </si>
  <si>
    <t>06.05.44</t>
  </si>
  <si>
    <t>06.05.45</t>
  </si>
  <si>
    <t>REVISÃO GERAL (CONSUTORES, TUBULAÇÕES, CONEXÕES E ETC) NAS INSTALAÇÕES DA ILUMINAÇÃO EXTERNA</t>
  </si>
  <si>
    <t>06.06</t>
  </si>
  <si>
    <t>INSTALAÇÕES DE ALARME</t>
  </si>
  <si>
    <t>06.06.01</t>
  </si>
  <si>
    <t>06.06.02</t>
  </si>
  <si>
    <t>06.06.03</t>
  </si>
  <si>
    <t>06.06.04</t>
  </si>
  <si>
    <t>06.06.05</t>
  </si>
  <si>
    <t>06.06.06</t>
  </si>
  <si>
    <t>06.06.07</t>
  </si>
  <si>
    <t>06.06.08</t>
  </si>
  <si>
    <t>06.06.09</t>
  </si>
  <si>
    <t>06.06.10</t>
  </si>
  <si>
    <t>06.06.11</t>
  </si>
  <si>
    <t>06.06.12</t>
  </si>
  <si>
    <t>06.06.13</t>
  </si>
  <si>
    <t>06.06.14</t>
  </si>
  <si>
    <t>CABO TELEFÔNICO CCI 50/2P</t>
  </si>
  <si>
    <t>06.06.15</t>
  </si>
  <si>
    <t>06.07</t>
  </si>
  <si>
    <t>INSTALAÇÕES DE CFTV</t>
  </si>
  <si>
    <t>06.07.01</t>
  </si>
  <si>
    <t>06.07.02</t>
  </si>
  <si>
    <t>06.07.03</t>
  </si>
  <si>
    <t>06.07.04</t>
  </si>
  <si>
    <t>06.07.05</t>
  </si>
  <si>
    <t>06.07.06</t>
  </si>
  <si>
    <t>06.07.07</t>
  </si>
  <si>
    <t>06.07.08</t>
  </si>
  <si>
    <t>06.07.09</t>
  </si>
  <si>
    <t>06.07.10</t>
  </si>
  <si>
    <t>06.07.11</t>
  </si>
  <si>
    <t>06.07.12</t>
  </si>
  <si>
    <t>06.07.13</t>
  </si>
  <si>
    <t>CABO UTP-4 PARES, 24AWG, CATEGORIA 6, AMP</t>
  </si>
  <si>
    <t>06.07.14</t>
  </si>
  <si>
    <t>CONECTOR FEMEA GIGALAN CAT.6 T568A/B - BEGE</t>
  </si>
  <si>
    <t>06.07.15</t>
  </si>
  <si>
    <t>PATCH PANEL GIGALAN CAT.6 24 POSICOES T568A/B</t>
  </si>
  <si>
    <t>06.07.16</t>
  </si>
  <si>
    <t>PATCH CORD U/UTP GIGALAN CAT6 - CM - T568A/B - 1.0M</t>
  </si>
  <si>
    <t>06.07.17</t>
  </si>
  <si>
    <t>GUIA DE CABOS, PADRÃO 19", HORIZONTAL, ABERTO 1U</t>
  </si>
  <si>
    <t>06.07.18</t>
  </si>
  <si>
    <t>CERTIFICAÇÃO DE PONTOS UTP'S</t>
  </si>
  <si>
    <t>06.07.19</t>
  </si>
  <si>
    <t>06.07.20</t>
  </si>
  <si>
    <t>06.07.21</t>
  </si>
  <si>
    <t>06.07.22</t>
  </si>
  <si>
    <t>06.07.23</t>
  </si>
  <si>
    <t>06.07.24</t>
  </si>
  <si>
    <t>06.07.26</t>
  </si>
  <si>
    <t>06.07.27</t>
  </si>
  <si>
    <t>PATCH CABLE CAT-6 FLEX AZ 1,5M</t>
  </si>
  <si>
    <t>06.07.28</t>
  </si>
  <si>
    <t>06.07.29</t>
  </si>
  <si>
    <t>06.08</t>
  </si>
  <si>
    <t>CABEAMENTO ESTRUTURADO</t>
  </si>
  <si>
    <t>06.08.01</t>
  </si>
  <si>
    <t>06.08.02</t>
  </si>
  <si>
    <t>06.08.03</t>
  </si>
  <si>
    <t>ELETRODUTO PVC 1.1/2"</t>
  </si>
  <si>
    <t>06.08.04</t>
  </si>
  <si>
    <t>06.08.05</t>
  </si>
  <si>
    <t>06.08.06</t>
  </si>
  <si>
    <t>06.08.07</t>
  </si>
  <si>
    <t>06.08.08</t>
  </si>
  <si>
    <t>CURVA DE PVC 1.1/2"X90º</t>
  </si>
  <si>
    <t>06.08.09</t>
  </si>
  <si>
    <t>06.08.10</t>
  </si>
  <si>
    <t>06.08.11</t>
  </si>
  <si>
    <t>06.08.12</t>
  </si>
  <si>
    <t>06.08.13</t>
  </si>
  <si>
    <t>LUVA DE PVC 1.1/2"</t>
  </si>
  <si>
    <t>06.08.14</t>
  </si>
  <si>
    <t>06.08.15</t>
  </si>
  <si>
    <t>06.08.16</t>
  </si>
  <si>
    <t>CAIXA DE PASSAGEM 35X60X50CM FUNDO DE CONCRETO (PARA TAMPA R1)</t>
  </si>
  <si>
    <t>06.08.17</t>
  </si>
  <si>
    <t>TAMPA DE Fo.Fo. R1 COM BASE</t>
  </si>
  <si>
    <t>06.08.18</t>
  </si>
  <si>
    <t>CAIXA DE EMBUTIR EM PVC 4"X4"</t>
  </si>
  <si>
    <t>06.08.19</t>
  </si>
  <si>
    <t>CAIXA DE EMBUTIR EM PVC 4"X2"</t>
  </si>
  <si>
    <t>06.08.20</t>
  </si>
  <si>
    <t>CAIXA DE PASSAGEM METÁLICA 10X10CM</t>
  </si>
  <si>
    <t>06.08.21</t>
  </si>
  <si>
    <t>06.08.22</t>
  </si>
  <si>
    <t>ARAME GUIA GALVANIZADO # 14</t>
  </si>
  <si>
    <t>06.08.23</t>
  </si>
  <si>
    <t>CAIXA DE PASSAGEM METÁLICA, DE EMBUTIR, 80X80X12CM</t>
  </si>
  <si>
    <t>06.08.24</t>
  </si>
  <si>
    <t>CAIXA DE PASSAGEM METÁLICA, DE EMBUTIR, 60X60X12CM</t>
  </si>
  <si>
    <t>06.08.25</t>
  </si>
  <si>
    <t>06.08.26</t>
  </si>
  <si>
    <t>06.08.27</t>
  </si>
  <si>
    <t>06.08.28</t>
  </si>
  <si>
    <t>06.08.29</t>
  </si>
  <si>
    <t>06.08.30</t>
  </si>
  <si>
    <t>06.08.31</t>
  </si>
  <si>
    <t>06.08.32</t>
  </si>
  <si>
    <t>06.08.33</t>
  </si>
  <si>
    <t>06.08.34</t>
  </si>
  <si>
    <t>06.08.35</t>
  </si>
  <si>
    <t>06.08.36</t>
  </si>
  <si>
    <t>06.08.37</t>
  </si>
  <si>
    <t>06.08.38</t>
  </si>
  <si>
    <t>06.08.39</t>
  </si>
  <si>
    <t>06.08.40</t>
  </si>
  <si>
    <t>06.08.41</t>
  </si>
  <si>
    <t>06.08.42</t>
  </si>
  <si>
    <t>06.08.43</t>
  </si>
  <si>
    <t>06.08.44</t>
  </si>
  <si>
    <t>CANTONEIRA ZZ</t>
  </si>
  <si>
    <t>06.08.45</t>
  </si>
  <si>
    <t>06.08.46</t>
  </si>
  <si>
    <t>06.08.47</t>
  </si>
  <si>
    <t>06.08.48</t>
  </si>
  <si>
    <t>06.08.49</t>
  </si>
  <si>
    <t>06.08.50</t>
  </si>
  <si>
    <t>06.08.51</t>
  </si>
  <si>
    <t>06.08.52</t>
  </si>
  <si>
    <t>06.08.53</t>
  </si>
  <si>
    <t>06.08.54</t>
  </si>
  <si>
    <t>06.08.55</t>
  </si>
  <si>
    <t>06.08.56</t>
  </si>
  <si>
    <t>06.08.57</t>
  </si>
  <si>
    <t>CABO CI 50-50 PARES</t>
  </si>
  <si>
    <t>06.08.58</t>
  </si>
  <si>
    <t>CABO CI 50-30 PARES</t>
  </si>
  <si>
    <t>06.08.59</t>
  </si>
  <si>
    <t>06.08.60</t>
  </si>
  <si>
    <t xml:space="preserve">BLOCO TIPO BER, 10 PARES </t>
  </si>
  <si>
    <t>06.08.61</t>
  </si>
  <si>
    <t>ANEL GUIA, BRAÇADEIRA PARA CABOS TELEFÔNICOS</t>
  </si>
  <si>
    <t>06.08.62</t>
  </si>
  <si>
    <t>06.08.63</t>
  </si>
  <si>
    <t>06.08.64</t>
  </si>
  <si>
    <t>06.08.65</t>
  </si>
  <si>
    <t>06.08.66</t>
  </si>
  <si>
    <t>06.08.67</t>
  </si>
  <si>
    <t>06.08.68</t>
  </si>
  <si>
    <t>06.08.69</t>
  </si>
  <si>
    <t>06.08.70</t>
  </si>
  <si>
    <t>06.08.71</t>
  </si>
  <si>
    <t>06.08.72</t>
  </si>
  <si>
    <t>TOMADA  FÊMEA RJ 45, TIPO KEYSTONE JACK, CATEGORIA 6(EIA/TIA-568A)</t>
  </si>
  <si>
    <t>06.08.73</t>
  </si>
  <si>
    <t>06.08.74</t>
  </si>
  <si>
    <t>06.08.75</t>
  </si>
  <si>
    <t>06.08.76</t>
  </si>
  <si>
    <t>06.08.77</t>
  </si>
  <si>
    <t>06.08.78</t>
  </si>
  <si>
    <t>06.08.79</t>
  </si>
  <si>
    <t>06.08.80</t>
  </si>
  <si>
    <t>06.08.81</t>
  </si>
  <si>
    <t>06.08.82</t>
  </si>
  <si>
    <t>06.08.83</t>
  </si>
  <si>
    <t>06.08.84</t>
  </si>
  <si>
    <t>06.08.86</t>
  </si>
  <si>
    <t>06.08.87</t>
  </si>
  <si>
    <t>06.08.88</t>
  </si>
  <si>
    <t>06.08.89</t>
  </si>
  <si>
    <t>07.00</t>
  </si>
  <si>
    <t>INSTALAÇÕES HIDROSANITÁRIAS</t>
  </si>
  <si>
    <t>07.01</t>
  </si>
  <si>
    <t>INTALAÇÕES HIDROSANITÁRIAS - ÁGUA FRIA</t>
  </si>
  <si>
    <t>07.01.01</t>
  </si>
  <si>
    <t>TUBO SOLDAVEL PVC MARROM DIAMETRO 25 mm</t>
  </si>
  <si>
    <t>07.01.02</t>
  </si>
  <si>
    <t>TUBO SOLDAVEL PVC MARROM DIAMETRO 32 mm</t>
  </si>
  <si>
    <t>07.01.03</t>
  </si>
  <si>
    <t>REGISTRO DE GAVETA C/CANOPLA DIAMETRO 3/4"</t>
  </si>
  <si>
    <t>07.01.04</t>
  </si>
  <si>
    <t>REGISTRO DE PRESSAO C/CANOPLA CROMADA DIAM.3/4"</t>
  </si>
  <si>
    <t>07.01.05</t>
  </si>
  <si>
    <t>ADAPTAD.SOLD.CURTO C/BOLSA E ROSCA P/REG.25X3/4"</t>
  </si>
  <si>
    <t>07.01.06</t>
  </si>
  <si>
    <t>JOELHO 90 GRAUS SOLDAVEL DIAMETRO 25 MM</t>
  </si>
  <si>
    <t>07.01.07</t>
  </si>
  <si>
    <t>LUVA SOLDAVEL C/ROSCA DIAMETRO 25 X 3/4"</t>
  </si>
  <si>
    <t>07.01.08</t>
  </si>
  <si>
    <t>LUVA SOLDAVEL DIAMETRO 32 mm</t>
  </si>
  <si>
    <t>07.01.09</t>
  </si>
  <si>
    <t>TE RED.SOLD.90GR.BUC.LATAO BOLSA CENT.25X25X1/2"</t>
  </si>
  <si>
    <t>07.01.10</t>
  </si>
  <si>
    <t>TE REDUCAO 90 GRAUS SOLDAVEL 32 X 25 mm</t>
  </si>
  <si>
    <t>07.02</t>
  </si>
  <si>
    <t>INTALAÇÕES HIDROSANITÁRIAS - ESGOTO</t>
  </si>
  <si>
    <t>07.02.01</t>
  </si>
  <si>
    <t>TUBO SOLDAVEL P/ESGOTO DIAM. 100 MM</t>
  </si>
  <si>
    <t>07.02.02</t>
  </si>
  <si>
    <t>TUBO SOLDAVEL P/ESGOTO DIAM.75 MM</t>
  </si>
  <si>
    <t>07.02.03</t>
  </si>
  <si>
    <t>TUBO SOLD.P/ESGOTO DIAM. 40 MM</t>
  </si>
  <si>
    <t>07.02.04</t>
  </si>
  <si>
    <t>TUBO SOLD. P/ESGOTO DIAM. 50 MM</t>
  </si>
  <si>
    <t>07.02.05</t>
  </si>
  <si>
    <t>CORPO CX. SIFONADA DIAM. 150 X 150 X 50</t>
  </si>
  <si>
    <t>07.02.06</t>
  </si>
  <si>
    <t>CORPO RALO SIFONADO CILINDRICO 100 X 40</t>
  </si>
  <si>
    <t>07.02.07</t>
  </si>
  <si>
    <t>JOELHO 45 GRAUS DIAMETRO 100 MM</t>
  </si>
  <si>
    <t>07.02.08</t>
  </si>
  <si>
    <t>JOELHO 45 GRAUS DIAMETRO 40 MM</t>
  </si>
  <si>
    <t>07.02.09</t>
  </si>
  <si>
    <t>JOELHO 45 GRAUS DIAMETRO 75 MM</t>
  </si>
  <si>
    <t>07.02.10</t>
  </si>
  <si>
    <t>JOELHO 90 GRAUS DIAMETRO 50 MM</t>
  </si>
  <si>
    <t>07.02.11</t>
  </si>
  <si>
    <t>JUNCAO SIMPLES DIAMETRO 100 X 75 MM</t>
  </si>
  <si>
    <t>07.02.12</t>
  </si>
  <si>
    <t>LUVA SIMPLES DIAM. 100 MM</t>
  </si>
  <si>
    <t>07.02.13</t>
  </si>
  <si>
    <t>LUVA SIMPLES DIAMETRO 50 MM</t>
  </si>
  <si>
    <t>07.02.14</t>
  </si>
  <si>
    <t>LUVA SIMPLES DIAMETRO 75 MM</t>
  </si>
  <si>
    <t>07.02.15</t>
  </si>
  <si>
    <t>TE SANITARIO DIAMETRO 75 X 75 MM</t>
  </si>
  <si>
    <t>07.02.16</t>
  </si>
  <si>
    <t>GRELHA QUADRADA ACO INOX ROTATIVO DIAM.100 MM</t>
  </si>
  <si>
    <t>07.02.17</t>
  </si>
  <si>
    <t>PORTA GRELHA QUADRADO P/GREL.QUADRADA DIAM. 100 MM</t>
  </si>
  <si>
    <t>07.02.18</t>
  </si>
  <si>
    <t>GRELHA QUADRADA ACO INOX ROTATIVO DIAM.150 MM</t>
  </si>
  <si>
    <t>07.02.19</t>
  </si>
  <si>
    <t>PORTA GRELHA QUADRADO CROMADO DIAM.150 MM</t>
  </si>
  <si>
    <t>07.02.20</t>
  </si>
  <si>
    <t>ANEL DE VEDAÇÃO PARA VASO SANITÁRIO</t>
  </si>
  <si>
    <t>07.03</t>
  </si>
  <si>
    <t>INTALAÇÕES HIDROSANITÁRIAS - LOUÇAS E METAIS</t>
  </si>
  <si>
    <t>07.03.01</t>
  </si>
  <si>
    <t>LAVATÓRIO MÉDIO, PARA FIXAR NA PAREDE, COR BRANCO GELO, REF.: DECA, LINHA IZY OU SIMILAR</t>
  </si>
  <si>
    <t>07.03.02</t>
  </si>
  <si>
    <t>LAVATÓRIO DE CANTO, SUSPENSO, DIMENSÃO DE 38,5X38,5CM , REF.: L76 DECA OU EQUIVALENTE TÉCNICO</t>
  </si>
  <si>
    <t>07.03.03</t>
  </si>
  <si>
    <t>CUBA DE SOBREPOR FORMATO OVAL, COR BRANCO GELO, DIMENSÕES 505X385 MM, REF: DECA L680</t>
  </si>
  <si>
    <t>07.03.04</t>
  </si>
  <si>
    <t>VASO SANITÁRIO COM CAIXA ACOPLADA TIPO PNE, COR BRANCO GELO, DIMENSÕES 610X360MM, TAMPO NA MESMA LINHA EM ACRÍLICO BRANCO, FERRAGENS E PARAFUSOS CROMADOS.REF.: DECA VOGUE PLUS P.515.17 OU SIMILAR</t>
  </si>
  <si>
    <t>07.03.05</t>
  </si>
  <si>
    <t>VASO SANITÁRIO COM CAIXA ACOPLADA, COR BRANCO GELO, DIMENSÕES 610X360MM, TAMPO NA MESMA LINHA EM ACRÍLICO BRANCO, FERRAGENS E PARAFUSOS CROMADOS.REF.: DECA VOGUE PLUS P.505.17 OU SIMILAR</t>
  </si>
  <si>
    <t>07.03.06</t>
  </si>
  <si>
    <t>CUBA INOX N.03, EMBUTIR, REF.:  MARCA FRANKE ALTO BRILHO (370x430)</t>
  </si>
  <si>
    <t>07.03.08</t>
  </si>
  <si>
    <t>TORNEIRA DOCOL PRESSMATIC TIPO PNE, CROMADA OU SIMILAR</t>
  </si>
  <si>
    <t>07.03.09</t>
  </si>
  <si>
    <t>TORNEIRA PARA AS CUBAS DOS SANITÁRIOS, CROMADA, FORMATO PESCOÇO DE GANSO, DIMENSÃO 154X161 MM, DECAMATIC OU SIMILAR</t>
  </si>
  <si>
    <t>07.03.10</t>
  </si>
  <si>
    <t>07.03.11</t>
  </si>
  <si>
    <t>TORNEIRA DE MESA PARA PIA DIÂMETRO DE 1/2" - BICA MÓVEL</t>
  </si>
  <si>
    <t>07.03.12</t>
  </si>
  <si>
    <t>SIFAO P/PIA 1.1/2" X 2" METAL</t>
  </si>
  <si>
    <t>07.03.13</t>
  </si>
  <si>
    <t>SIFAO P/LAVATORIO METALICO DIAM.1"X1.1/2"</t>
  </si>
  <si>
    <t>07.03.14</t>
  </si>
  <si>
    <t>LIGAÇÃO FLEXÍVEL METÁLICA DIAM.1/2"(ENGATE)</t>
  </si>
  <si>
    <t>07.03.15</t>
  </si>
  <si>
    <t>CHUVEIRO ELÉTRICO EM PVC COM BRAÇO METÁLICO</t>
  </si>
  <si>
    <t>07.03.16</t>
  </si>
  <si>
    <t>FIXACAO P/LAVATORIO (PAR)</t>
  </si>
  <si>
    <t>07.03.17</t>
  </si>
  <si>
    <t>CONJUNTO DE FIXACAO P/VASO SANITARIO (PAR)</t>
  </si>
  <si>
    <t>07.03.18</t>
  </si>
  <si>
    <t>ASSENTO EM POLIPROPILENO COM SISTEMA DE FECHAMENTO SUAVE PARA VASO
SANITÁRIO</t>
  </si>
  <si>
    <t>07.03.19</t>
  </si>
  <si>
    <t>VALVULA P/LAVATORIO OU BEBEDOURO METALICO DIAMETRO 1"</t>
  </si>
  <si>
    <t>07.03.20</t>
  </si>
  <si>
    <t>VALVULA P/PIA TIPO AMERICANA DIAM.3.1/2" (METAL)</t>
  </si>
  <si>
    <t>08.00</t>
  </si>
  <si>
    <t>INSTALAÇÕES DE COMBATE À INCÊNDIO</t>
  </si>
  <si>
    <t>08.01</t>
  </si>
  <si>
    <t>INSTALAÇÕES DE COMBATE À INCÊNDIO - EXTINTORES E PLACAS</t>
  </si>
  <si>
    <t>08.01.01</t>
  </si>
  <si>
    <t>EXTINTOR PO QUIMICO SECO (6 KG) - CAPACIDADE EXTINTORA 20 BC</t>
  </si>
  <si>
    <t>08.01.02</t>
  </si>
  <si>
    <t>EXTINTOR AGUA PRESSURIZADA (10 LITROS) - CAPACIDADE EXTINTORA 2A</t>
  </si>
  <si>
    <t>08.01.03</t>
  </si>
  <si>
    <t>EXTINTOR CO2 (6 KG) - CAPACIDADE EXTINTORA 5 BC</t>
  </si>
  <si>
    <t>08.01.04</t>
  </si>
  <si>
    <t>08.01.05</t>
  </si>
  <si>
    <t>08.02</t>
  </si>
  <si>
    <t>INSTALAÇÕES DE COMBATE À INCÊNDIO - AJUSTE DO SISTEMA EXISTENTE</t>
  </si>
  <si>
    <t>08.02.01</t>
  </si>
  <si>
    <t>REMANEJAMENTO DOS ITENS DE INCÊNDIO (CENTRAL DE ALARME/BATERIA/LUMINARIAS)</t>
  </si>
  <si>
    <t>08.02.02</t>
  </si>
  <si>
    <t>08.02.03</t>
  </si>
  <si>
    <t>LUMINÁRIA DE EMERGÊNCIA 30 LEDS</t>
  </si>
  <si>
    <t>08.02.04</t>
  </si>
  <si>
    <t>08.02.05</t>
  </si>
  <si>
    <t>08.02.06</t>
  </si>
  <si>
    <t>08.02.07</t>
  </si>
  <si>
    <t>08.03</t>
  </si>
  <si>
    <t>INSTALAÇÕES DE COMBATE À INCÊNDIO - AJUSTE BYPASS</t>
  </si>
  <si>
    <t>08.03.01</t>
  </si>
  <si>
    <t>TUBO FERRO GALVANIZADO DIAM.2.1/2"</t>
  </si>
  <si>
    <t>08.03.02</t>
  </si>
  <si>
    <t>COTOVELO DE FERRO GALVANIZADO 90º X 2 1/2"</t>
  </si>
  <si>
    <t>08.03.03</t>
  </si>
  <si>
    <t>08.03.04</t>
  </si>
  <si>
    <t>VÁLVULA DE RETENÇÃO HORIZONTAL 2.1/2"</t>
  </si>
  <si>
    <t>08.03.05</t>
  </si>
  <si>
    <t>REGISTRO DE GAVETA BRUTO DIAMETRO 2.1/2"</t>
  </si>
  <si>
    <t>08.03.06</t>
  </si>
  <si>
    <t>09.00</t>
  </si>
  <si>
    <t>INSTALAÇÕES DE CLIMATIZAÇÃO E VENTILAÇÃO</t>
  </si>
  <si>
    <t>09.01</t>
  </si>
  <si>
    <t>AR CONDICIONADO - AUDITÓRIO</t>
  </si>
  <si>
    <t>09.01.01</t>
  </si>
  <si>
    <t>09.01.02</t>
  </si>
  <si>
    <t>09.01.03</t>
  </si>
  <si>
    <t>09.01.04</t>
  </si>
  <si>
    <t>09.01.16</t>
  </si>
  <si>
    <t>09.01.17</t>
  </si>
  <si>
    <t>09.01.18</t>
  </si>
  <si>
    <t>09.01.19</t>
  </si>
  <si>
    <t>09.01.20</t>
  </si>
  <si>
    <t>09.02</t>
  </si>
  <si>
    <t>AR CONDICIONADO E VENTILAÇÃO - GERAL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</si>
  <si>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</si>
  <si>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</si>
  <si>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</si>
  <si>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</si>
  <si>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</si>
  <si>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</si>
  <si>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</si>
  <si>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</si>
  <si>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</si>
  <si>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</si>
  <si>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</si>
  <si>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</si>
  <si>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</si>
  <si>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</si>
  <si>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</si>
  <si>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09.02.16</t>
  </si>
  <si>
    <t>09.02.17</t>
  </si>
  <si>
    <t>09.02.18</t>
  </si>
  <si>
    <t>09.02.19</t>
  </si>
  <si>
    <t>09.02.20</t>
  </si>
  <si>
    <t>09.02.21</t>
  </si>
  <si>
    <t>09.02.22</t>
  </si>
  <si>
    <t>09.02.23</t>
  </si>
  <si>
    <t>09.02.24</t>
  </si>
  <si>
    <t>TUBO SOLDAVEL PVC MARROM DIAMETRO 25 mm - INSTALADO EM DRENO DE AR CONDICIONADO</t>
  </si>
  <si>
    <t>09.02.25</t>
  </si>
  <si>
    <t>TUBO SOLDAVEL PVC MARROM DIAMETRO 32 mm - INSTALADO EM DRENO DE AR CONDICIONADO - 10 CM ABAIXO DA EVAPORADORA</t>
  </si>
  <si>
    <t>09.02.26</t>
  </si>
  <si>
    <t>BUCHA DE REDUCAO SOLD.CURTA 32 X 25 MM  - INSTALADO EM DRENO DE AR CONDICIONADO</t>
  </si>
  <si>
    <t>09.02.27</t>
  </si>
  <si>
    <t>JOELHO 90 GRAUS SOLDAVEL DIAMETRO 25 MM  - INSTALADO EM DRENO DE AR CONDICIONADO</t>
  </si>
  <si>
    <t>09.02.28</t>
  </si>
  <si>
    <t>TE 90 GRAUS SOLDAVEL DIAMETRO 25 mm - INSTALADO EM DRENO DE AR</t>
  </si>
  <si>
    <t>09.02.29</t>
  </si>
  <si>
    <t>LUVA SOLDAVEL DIAMETRO 25 mm - INSTALADO EM DRENO DE AR</t>
  </si>
  <si>
    <t>09.02.30</t>
  </si>
  <si>
    <t>09.02.31</t>
  </si>
  <si>
    <t>09.02.32</t>
  </si>
  <si>
    <t>09.02.33</t>
  </si>
  <si>
    <t>09.02.34</t>
  </si>
  <si>
    <t>09.02.35</t>
  </si>
  <si>
    <t>09.02.36</t>
  </si>
  <si>
    <t>09.02.37</t>
  </si>
  <si>
    <t>09.02.38</t>
  </si>
  <si>
    <t>09.02.39</t>
  </si>
  <si>
    <t>09.02.40</t>
  </si>
  <si>
    <t>09.02.41</t>
  </si>
  <si>
    <t>09.02.42</t>
  </si>
  <si>
    <t>09.02.43</t>
  </si>
  <si>
    <t>09.02.44</t>
  </si>
  <si>
    <t>09.02.45</t>
  </si>
  <si>
    <t>INSTALAÇÃO DE EQUIPAMENTO DE AR CONDICIONADO TIPO PISO TETO 29.000 BTU - EVAPORADORA E CONDENSADORA</t>
  </si>
  <si>
    <t>09.02.46</t>
  </si>
  <si>
    <t>09.02.47</t>
  </si>
  <si>
    <t>09.02.48</t>
  </si>
  <si>
    <t>09.02.49</t>
  </si>
  <si>
    <t>10.00</t>
  </si>
  <si>
    <t>ALVENARIAS E FECHAMENTOS</t>
  </si>
  <si>
    <t>10.01</t>
  </si>
  <si>
    <t>ALVENARIA DE TIJOLO FURADO 1/2 VEZ - 9 x 19 x 19 - ARG. (1CALH:4ARML+100KG DE CI/M3)</t>
  </si>
  <si>
    <t>10.02</t>
  </si>
  <si>
    <t>CUNHAMENTO/ALVENARIAS COM TIJOLO COMUM</t>
  </si>
  <si>
    <t>10.03</t>
  </si>
  <si>
    <t>VERGA/CONTRAVERGA EM CONCRETO ARMADO FCK = 20 MPA</t>
  </si>
  <si>
    <t>10.04</t>
  </si>
  <si>
    <t>10.05</t>
  </si>
  <si>
    <t>11.00</t>
  </si>
  <si>
    <t>COBERTURA E IMPERMEABILIZAÇÃO</t>
  </si>
  <si>
    <t>11.01</t>
  </si>
  <si>
    <t>COBERTURA</t>
  </si>
  <si>
    <t>11.01.01</t>
  </si>
  <si>
    <t>11.01.02</t>
  </si>
  <si>
    <t>ESTRUTURA METÁLICA CONVENCIONAL EM AÇO DO TIPO USI SAC-300 COM FUNDO ANTICORROSIVO</t>
  </si>
  <si>
    <t>11.01.03</t>
  </si>
  <si>
    <t>PINGADEIRA DE CONCRETO PRÉ MOLDADO</t>
  </si>
  <si>
    <t>11.01.04</t>
  </si>
  <si>
    <t>CALHA DE CHAPA GALVANIZADA - LARGURA=30CM - DESENVOLVIMENTO=1,10M</t>
  </si>
  <si>
    <t>11.01.05</t>
  </si>
  <si>
    <t>RUFO DE CHAPA GALVANIZADA - LARGURA=30CM - DESENVOLVIMENTO= 0,80M</t>
  </si>
  <si>
    <t>11.01.06</t>
  </si>
  <si>
    <t>11.02</t>
  </si>
  <si>
    <t>IMPERMEABILIZAÇÃO</t>
  </si>
  <si>
    <t>11.02.01</t>
  </si>
  <si>
    <t>REGULARIZAÇÃO (1:3) E=2 CM - CALHA CENTRA (COBERTURA) +ÁREAS MOLHADAS</t>
  </si>
  <si>
    <t>11.02.02</t>
  </si>
  <si>
    <t>MANTA ASFALTICA TIPO III - B (4MM) - CALHA CENTRAL COBERTURA</t>
  </si>
  <si>
    <t>11.02.03</t>
  </si>
  <si>
    <t>PROTECAO MECANICA (1:3) E=2 CM - CALHA CENTRAL COBERTURA</t>
  </si>
  <si>
    <t>11.02.04</t>
  </si>
  <si>
    <t>IMPERMEABILIZACAO-ARGAM. SINT.SEMI - FLEXIVEL - ÁREAS MOLHADAS NOVAS</t>
  </si>
  <si>
    <t>12.00</t>
  </si>
  <si>
    <t>ESQUADRIAS E FERRAGENS</t>
  </si>
  <si>
    <t>12.01</t>
  </si>
  <si>
    <t>ESQUADRIAS DE MADEIRA</t>
  </si>
  <si>
    <t>12.01.01</t>
  </si>
  <si>
    <t>PORTA LISA 80x210 C/PORTAL E ALISAR S/FERRAGENS</t>
  </si>
  <si>
    <t>12.01.02</t>
  </si>
  <si>
    <t>PORTA LISA 90X210 COM PORTAL E ALISAR SEM FERRAGENS</t>
  </si>
  <si>
    <t>12.01.03</t>
  </si>
  <si>
    <t>PORTA LISA 135X210 - COM PORTAL E ALISAR - SEM FERRAGENS</t>
  </si>
  <si>
    <t>12.02</t>
  </si>
  <si>
    <t>ESQUADRIAS METÁLICAS</t>
  </si>
  <si>
    <t>12.02.01</t>
  </si>
  <si>
    <t>12.02.02</t>
  </si>
  <si>
    <t>PORTA DE ABRIR ALUMÍNIO ANODIZADO EM VENEZIANA C/FERRAGENS (M.O.FAB.INC.MAT.) - PORTAS BOXES SANITÁRIOS REFORMADOS - AUDITÓRIO</t>
  </si>
  <si>
    <t>12.03</t>
  </si>
  <si>
    <t xml:space="preserve">VIDROS </t>
  </si>
  <si>
    <t>12.03.01</t>
  </si>
  <si>
    <t>12.03.02</t>
  </si>
  <si>
    <t>12.03.03</t>
  </si>
  <si>
    <t>VIDRO TEMPERADO INCOLOR, ESPESSURA 10MM, FORNECIMENTO E INSTALACAO, INCLUSIVE MASSA PARA VEDACAO - PORTAS</t>
  </si>
  <si>
    <t>12.03.04</t>
  </si>
  <si>
    <t>12.04</t>
  </si>
  <si>
    <t>FERRAGENS</t>
  </si>
  <si>
    <t>12.04.01</t>
  </si>
  <si>
    <t>FECHADURA TIPO ALAVANCA, CROMADA, FLUXO INTENSO, REF.: IMABI, PADO OU SIMILAR</t>
  </si>
  <si>
    <t>12.04.02</t>
  </si>
  <si>
    <t>DOBRADICA 3" X 3 1/2" CROMADA, REF.:  LAFONTE 485 AÇO COM ANEL OU SIMILAR</t>
  </si>
  <si>
    <t>12.04.03</t>
  </si>
  <si>
    <t>FECHADURA TIPO LIVRE OCUPADO, REF.: LAFONTE CROMADA COM TARJETA INTERNA E EXTERNA COD. 719 CR OU SIMILAR</t>
  </si>
  <si>
    <t>12.04.04</t>
  </si>
  <si>
    <t>12.04.05</t>
  </si>
  <si>
    <t>CANTONEIRA PEQUENA P/DIVISORIAS</t>
  </si>
  <si>
    <t>12.04.06</t>
  </si>
  <si>
    <t>CHAPA SUPORTE P/DIVISORIAS</t>
  </si>
  <si>
    <t>12.04.07</t>
  </si>
  <si>
    <t>BATENTE C/ENCOSTO BORRACHA P/DIVISORIAS</t>
  </si>
  <si>
    <t>12.04.08</t>
  </si>
  <si>
    <t>DOBRADICA C/MOLA P/PORTA/DIVISORIAS</t>
  </si>
  <si>
    <t>12.04.09</t>
  </si>
  <si>
    <t>PARAFUSO P/FERRAGENS/DIVISORIAS</t>
  </si>
  <si>
    <t>12.04.10</t>
  </si>
  <si>
    <t>12.04.11</t>
  </si>
  <si>
    <t>SUPORTE PARA BANCADA EM FERRO "T" 1/8" X 1 1/4"</t>
  </si>
  <si>
    <t>13.00</t>
  </si>
  <si>
    <t>REVESTIMENTOS DE PAREDE</t>
  </si>
  <si>
    <t>13.01</t>
  </si>
  <si>
    <t>CHAPISCO COMUM</t>
  </si>
  <si>
    <t>13.02</t>
  </si>
  <si>
    <t>EMBOÇO (1CI:4 ARML)</t>
  </si>
  <si>
    <t>13.03</t>
  </si>
  <si>
    <t>REQUADRO DE VÃOS DE JANELAS - LARGURA IGUAL 15 CM</t>
  </si>
  <si>
    <t>13.04</t>
  </si>
  <si>
    <t>13.05</t>
  </si>
  <si>
    <t>RESERVA TÉCNICA DE PORCELANATO, DIMENSÃO 30X60CM, REF.: WHITE PLAIN LUX, BOLD, PORTINARI. CONSIDERADO APROXIMADAMENTE 10% DA ÁREA TOTAL</t>
  </si>
  <si>
    <t>13.06</t>
  </si>
  <si>
    <t>RECUPERAÇÃO DE REVESTIMENTO EM MADEIRA - PAREDES DO AUDITÓRIO - LIXAMENTO E APLICAÇÃO DE VERNIZ ANTICHAMAS</t>
  </si>
  <si>
    <t>14.00</t>
  </si>
  <si>
    <t>FORROS</t>
  </si>
  <si>
    <t>14.01</t>
  </si>
  <si>
    <t>14.02</t>
  </si>
  <si>
    <t>15.00</t>
  </si>
  <si>
    <t>REVESTIMENTOS DE PISO</t>
  </si>
  <si>
    <t>15.01</t>
  </si>
  <si>
    <t>PISO CONCRETO DESEMPENADO ESPESSURA = 5 CM 1:2,5:3,5 - AMPLIAÇÃO DE CALÇADAS DE PROTEÇÃO, RAMPA DO TÉRREO E CALÇADA EXTERNA</t>
  </si>
  <si>
    <t>15.02</t>
  </si>
  <si>
    <t>15.03</t>
  </si>
  <si>
    <t>15.04</t>
  </si>
  <si>
    <t>RESERVA TÉCNICA DE PORCELANATO, 60X60CM, REF.: DOWNTOWN HD GR, PORTINARI. CONSIDERADO APROXIMADAMENTE 10% DA ÁREA TOTAL</t>
  </si>
  <si>
    <t>15.05</t>
  </si>
  <si>
    <t>15.06</t>
  </si>
  <si>
    <t>PISO VINÍLICO SEMI-FLEXÍVEL EM PLACAS, PADRÃO LISO, ESPESSURA 3,2 MM, FIXADO COM COLA. AF_06/2018 - REF.: LINHA URBAN, SANTIAGO, DURAFLORR OU SIMILAR, DIM.: 17,8CM X 1,219M - AUDITÓRIO E PALCO</t>
  </si>
  <si>
    <t>15.07</t>
  </si>
  <si>
    <t>RODAPÉ PARA PISO VINÍLICO - BIBLIOTECA</t>
  </si>
  <si>
    <t>15.08</t>
  </si>
  <si>
    <t>RODAPÉ PARA PISO VINÍLICO - AUDITÓRIO</t>
  </si>
  <si>
    <t>15.09</t>
  </si>
  <si>
    <t>RECOMPOSIÇÃO DO PISO DE MADEIRA CIRCULAÇÃO</t>
  </si>
  <si>
    <t>15.10</t>
  </si>
  <si>
    <t>RODAPE DE MADEIRA</t>
  </si>
  <si>
    <t>16.00</t>
  </si>
  <si>
    <t>BANCADAS, DIVISÓRIAS E SOLEIRAS DE GRANITO</t>
  </si>
  <si>
    <t>16.01</t>
  </si>
  <si>
    <t>BANCADAS E BALCÕES EM GRANITO COR PRETO SÃO GABRIEL, INCLUSO RODAMÃO E SAIA - DIMENSÕES CONFORME PROJETO</t>
  </si>
  <si>
    <t>16.02</t>
  </si>
  <si>
    <t>DIVISÓRIA DE GRANITO VERDE UBATUBA POLIDO - ESPESSURA DE 2CM - SANITÁRIOS REFORMADOS - AUDITÓRIO</t>
  </si>
  <si>
    <t>16.03</t>
  </si>
  <si>
    <t>SOLEIRA EM GRANITO IMPERMEABILIZADA - LARGURA 15CM</t>
  </si>
  <si>
    <t>16.04</t>
  </si>
  <si>
    <t>PEITORIL EM GRANITO IMPERMEABILIZADO - LARGURA 17CM</t>
  </si>
  <si>
    <t>17.00</t>
  </si>
  <si>
    <t>PINTURA</t>
  </si>
  <si>
    <t>17.01</t>
  </si>
  <si>
    <t>EMASSAMENTO COM MASSA PVA DUAS DEMAOS - NOVAS PAREDES</t>
  </si>
  <si>
    <t>17.02</t>
  </si>
  <si>
    <t>PINTURA LATEX ACRILICA 2 DEMAOS C/SELADOR - NOVAS PAREDES E RETOQUE NAS PAREDES EXISTENTES</t>
  </si>
  <si>
    <t>17.03</t>
  </si>
  <si>
    <t>EMASSAMENTO COM MASSA PVA DUAS DEMAOS - TETO - NOVA ÁREA DE FORRO DE GESSO ARCARTONADO</t>
  </si>
  <si>
    <t>17.04</t>
  </si>
  <si>
    <t>PINTURA LATEX DUAS DEMAOS COM SELADOR - TETO - NOVA ÁREA DE FORRO</t>
  </si>
  <si>
    <t>17.05</t>
  </si>
  <si>
    <t>PINTURA VERNIZ EM MADEIRA 2 DEMAOS - PORTAS NOVAS</t>
  </si>
  <si>
    <t>17.07</t>
  </si>
  <si>
    <t>PINTURA EM ESMALTE SINTETICO - ELEMENTOS METÁLICOS EXISTENTES + NOVAS ESCADAS TIPO MARINHEIRO</t>
  </si>
  <si>
    <t>17.08</t>
  </si>
  <si>
    <t>PINTURA EM PISO COM TINTA NOVA COR - AMPLIAÇÃO DE CALÇADAS DE PROTEÇÃO E RAMPA DO TÉRREO</t>
  </si>
  <si>
    <t>17.09</t>
  </si>
  <si>
    <t>PINTURA TEXTURIZADA C/SELADOR ACRILICO - FACHADAS</t>
  </si>
  <si>
    <t>18.00</t>
  </si>
  <si>
    <t>ACESSIBILIDADE E SINALIZAÇÃO</t>
  </si>
  <si>
    <t>18.01</t>
  </si>
  <si>
    <t>SINALIZAÇÃO EM PLACAS DE ALUMÍNIO PADRÃO SENAC - 16X16CM - CONFORME MANUAL DE MARCA DO SENAC - VERSÃO MAIO DE 2015, PÁGINAS 84 E 85</t>
  </si>
  <si>
    <t>18.02</t>
  </si>
  <si>
    <t>18.03</t>
  </si>
  <si>
    <t>18.04</t>
  </si>
  <si>
    <t>18.05</t>
  </si>
  <si>
    <t>18.06</t>
  </si>
  <si>
    <t>18.07</t>
  </si>
  <si>
    <t>AJUSTE E COMPLEMENTAÇÃO DOS CORRIMÃOS EXISTENTES. AJUSTAR ALTURA DO TUBO EXISTENTE E INCLUSÃO DE BARRA A 70CM DE ALTURA</t>
  </si>
  <si>
    <t>18.08</t>
  </si>
  <si>
    <t>BARRA DE APOIO EM AÇO INOX - 40 CM</t>
  </si>
  <si>
    <t>18.09</t>
  </si>
  <si>
    <t>BARRA DE APOIO EM AÇO INOX - 80 CM</t>
  </si>
  <si>
    <t>18.10</t>
  </si>
  <si>
    <t>18.11</t>
  </si>
  <si>
    <t>PISO DE LADRILHO HIDRÁULICO COLORIDO MODELO TÁTIL ( ALERTA OU DIRECIONAL) SEM LASTRO - AMARELO</t>
  </si>
  <si>
    <t>18.12</t>
  </si>
  <si>
    <t>PISO DE BORRACHA COLORIDO MODELO TÁTIL ( ALERTA OU DIRECIONAL) - AZUL</t>
  </si>
  <si>
    <t>18.13</t>
  </si>
  <si>
    <t>18.14</t>
  </si>
  <si>
    <t>MAPA TÁTIL EM BRAILE 60 X 40 CM</t>
  </si>
  <si>
    <t>18.15</t>
  </si>
  <si>
    <t>ELABORAÇÃO DE PLANO DE ACESSIBILIDADE COM LAUDO TÉCNICO PARA A FACULDADE SENAC CONSIDERANDO O DISPOSTO NA CONSTITUIÇÃO FEDERAL DE 1988, ART 205, 206 E 208, NA NBR 9050/2015 DA ABNT, NA LEI Nº 10.098/2000, NOS DECRETOS DE Nº 5.296/2004 E DE Nº 6.949/2009</t>
  </si>
  <si>
    <t>19.00</t>
  </si>
  <si>
    <t>DIVERSOS</t>
  </si>
  <si>
    <t>19.01</t>
  </si>
  <si>
    <t>ITENS GERAIS</t>
  </si>
  <si>
    <t>19.02</t>
  </si>
  <si>
    <t>MURETA DE ARRIMO - LATERAL DA RAMPA DO TÉRREO</t>
  </si>
  <si>
    <t>19.03</t>
  </si>
  <si>
    <t>19.04</t>
  </si>
  <si>
    <t xml:space="preserve">TOALHEIRO PLASTICO TIPO DISPENSER PARA PAPEL TOALHA INTERFOLHADO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</si>
  <si>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19.05</t>
  </si>
  <si>
    <t xml:space="preserve">SABONETEIRA PLASTICA TIPO DISPENSER PARA SABONETE LIQUIDO COM RESERVATORIO 800 A 1500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</si>
  <si>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19.06</t>
  </si>
  <si>
    <t xml:space="preserve">PAPELEIRA PLASTICA TIPO DISPENSER PARA PAPEL HIGIENICO ROLAO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</si>
  <si>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19.07</t>
  </si>
  <si>
    <t>FORNECER E INSTALAR NOVA ESCADA COM GAIOLA DE PROTEÇÃO TIPO MARINHEIRO PARA ACESSAR A REGIÃO DOS PÁRA-RAIOS, CONFORME ITEM 4.2 DA RECOMENDAÇÃO TÉCNICA DE PROCEDIMENTOS - 04 DO MINISTÉRIO DO TRABALHO E EMPREGO</t>
  </si>
  <si>
    <t>19.08</t>
  </si>
  <si>
    <t>ESCADA METÁLICA DE ACESSO AO BARRILETE</t>
  </si>
  <si>
    <t>19.09</t>
  </si>
  <si>
    <t>FORNECER E INSTALAR CABOS DE AÇO NOS MASTROS DAS BANDEIRAS</t>
  </si>
  <si>
    <t>19.10</t>
  </si>
  <si>
    <t>FORNECER E INSTALAR ESCADA FIXA METÁLICA DE 03 DEGRAUS PARA ACESSO DO BARRILETE AO TELHADO</t>
  </si>
  <si>
    <t>NOVA ESCADA - ROTA DE FUGA DO SUBSOLO - ESTIMATIVA</t>
  </si>
  <si>
    <t>19.02.01</t>
  </si>
  <si>
    <t>ESCAVACAO MANUAL DE VALAS &lt; 1 MTS. (OBRAS CIVIS)</t>
  </si>
  <si>
    <t>19.02.02</t>
  </si>
  <si>
    <t>APILOAMENTO</t>
  </si>
  <si>
    <t>19.02.03</t>
  </si>
  <si>
    <t>MURO ARRIMO PADRÃO GOINFRA EM CANALETA SEM REVESTIMENTO-(COM ALTURA ATÉ 2,50M)-INCLUSO FUNDAÇÃO</t>
  </si>
  <si>
    <t>19.02.04</t>
  </si>
  <si>
    <t>CONCRETO USINADO CONVENCIONAL FCK=20 MPA COM TRANSPORTE MANUAL (O.C .)</t>
  </si>
  <si>
    <t>19.02.05</t>
  </si>
  <si>
    <t>ACO CA 60-B 4,2 MM - (OBRAS CIVIS)</t>
  </si>
  <si>
    <t>19.02.06</t>
  </si>
  <si>
    <t>IMPERMEABILIZAÇÃO MURO DE ARRIMO COM 4 DEMÃOS DE EMULSÃO ASFÁLTICA</t>
  </si>
  <si>
    <t>19.02.07</t>
  </si>
  <si>
    <t>19.02.08</t>
  </si>
  <si>
    <t>PINTURA EM ESMALTE SINTETICO - CORRIMÃOS</t>
  </si>
  <si>
    <t>19.02.09</t>
  </si>
  <si>
    <t>PINTURA EM PISO COM TINTA NOVA COR - PISO DA ESCADA + CALÇADA ATÉ ESCADA ESTACIONAMENTO</t>
  </si>
  <si>
    <t>19.02.10</t>
  </si>
  <si>
    <t>PORTA DE ABRIR ALUMÍNIO ANODIZADO EM VENEZIANA C/FERRAGENS (M.O.FAB.INC.MAT.) - ACESSO AO SUBSOLO</t>
  </si>
  <si>
    <t>19.02.11</t>
  </si>
  <si>
    <t>PISO CONCRETO DESEMPENADO ESPESSURA = 5 CM 1:2,5:3,5 - AMPLIAÇÃO DO CALÇAMENTO ATÉ ESCADA DE ACESSO AO ESTACIONAMENTO</t>
  </si>
  <si>
    <t>19.02.12</t>
  </si>
  <si>
    <t>DEM. MANUAL EM CONCR.SIMPLES C/TR.ATE CB.E CARGA (O.C.)</t>
  </si>
  <si>
    <t>NOVA ESCADA - ROTA DE FUGA DO PRIMEIRO PAVIMENTO - ESTIMATIVA</t>
  </si>
  <si>
    <t>19.03.01</t>
  </si>
  <si>
    <t>19.03.02</t>
  </si>
  <si>
    <t>19.03.03</t>
  </si>
  <si>
    <t>FORMA TABUA PINHO P/FUNDACOES U=3V - (OBRAS CIVIS)</t>
  </si>
  <si>
    <t>19.03.04</t>
  </si>
  <si>
    <t>CONCRETO USINADO CONVENCIONAL FCK=30 MPA COM TRANSPORTE MANUAL (O.C.)</t>
  </si>
  <si>
    <t>19.03.05</t>
  </si>
  <si>
    <t>ACO CA-50A - 10,0 MM (3/8") - (OBRAS CIVIS)</t>
  </si>
  <si>
    <t>19.03.06</t>
  </si>
  <si>
    <t>PINTURA EM ESMALTE SINTETICO</t>
  </si>
  <si>
    <t>19.03.07</t>
  </si>
  <si>
    <t>19.03.08</t>
  </si>
  <si>
    <t>19.03.09</t>
  </si>
  <si>
    <t>19.03.10</t>
  </si>
  <si>
    <t>ALVENARIA DE TIJOLO FURADO 1/2 VEZ - 9 x 19 x 19 - ARG. (1CALH:4ARML+100KG DE CI/M3) - FECHAMENTO DE PARTE DO VÃO</t>
  </si>
  <si>
    <t>19.03.11</t>
  </si>
  <si>
    <t>19.03.12</t>
  </si>
  <si>
    <t>19.03.13</t>
  </si>
  <si>
    <t>EMASSAMENTO COM MASSA PVA DUAS DEMAOS - FECHAMENTO DE PARTE DO VÃO</t>
  </si>
  <si>
    <t>19.03.14</t>
  </si>
  <si>
    <t>PINTURA LATEX ACRILICA 2 DEMAOS C/SELADOR - FECHAMENTO DE PARTE DO VÃO</t>
  </si>
  <si>
    <t>19.03.15</t>
  </si>
  <si>
    <t>PORTA DE ABRIR ALUMÍNIO ANODIZADO EM VENEZIANA C/FERRAGENS (M.O.FAB.INC.MAT.) - ACESSO AO PRIMEIRO PAVIMENTO</t>
  </si>
  <si>
    <t>NOVA ESCADA - ACESSO AO ESTACIONAMENTO - ESTIMATIVA</t>
  </si>
  <si>
    <t>19.04.01</t>
  </si>
  <si>
    <t>19.04.02</t>
  </si>
  <si>
    <t>19.04.03</t>
  </si>
  <si>
    <t>19.04.04</t>
  </si>
  <si>
    <t>19.04.05</t>
  </si>
  <si>
    <t>19.04.06</t>
  </si>
  <si>
    <t>19.04.07</t>
  </si>
  <si>
    <t>19.04.08</t>
  </si>
  <si>
    <t>19.04.09</t>
  </si>
  <si>
    <t>19.04.10</t>
  </si>
  <si>
    <t>PINTURA EM PISO COM TINTA NOVA COR - PISO DA ESCADA</t>
  </si>
  <si>
    <t>20.00</t>
  </si>
  <si>
    <t>SEGURANÇA DO TRABALHO - GANCHOS DE ANCORAGEM - Não previsto em projeto</t>
  </si>
  <si>
    <t>20.01</t>
  </si>
  <si>
    <t>ELABORAÇÃO DE PROJETO DE SEGURANÇA DE ANCORAGEM DEFINITIVA CONFORME ABNT NBR 16325-1 TIPO A PARA O USO DE PROTEÇÃO INDIVIDUAL A SEREM UTILIZADOS NOS SERVIÇOS DE LIMPEZA, PINTURA, MANUTENÇÃO E RESTAURAÇÃO DE FACHADAS</t>
  </si>
  <si>
    <t>20.02</t>
  </si>
  <si>
    <t>20.03</t>
  </si>
  <si>
    <t>FORNECIMENTO E INSTALAÇÃO  DE PONTOS DE ANCORAGEM - DE ACORDO COM A PORTARIA DO MTE 1.113 DE SETEMBRO DE 2016 ANEXO II,  DA NR35 E ITEM 18.15.56 DA NR 18 (ESTAR DISPOSTO DE MODO A ATENDER TODO O PERÍMETRO DA EDIFICAÇÃO INTERNO E EXTERNAMENTE. NOS LOCAIS ONDE HÁ A UTILIZAÇÃO DE ESCADAS E/OU ANDAIMES) - INCLUSO TESTE DE ARRANCAMENTO DOS PONTOS DE ANCORAGEM, LAUDO TÉCNICO, AS BUILT E ART DOS PONTOS DE ANCORAGEM</t>
  </si>
  <si>
    <t>20.04</t>
  </si>
  <si>
    <t>20.05</t>
  </si>
  <si>
    <t>21.00</t>
  </si>
  <si>
    <t>LIMPEZA FINAL E ENTREGA DA OBRA</t>
  </si>
  <si>
    <t>21.01</t>
  </si>
  <si>
    <t>LIMPEZA FINAL DE OBRA - (OBRAS CIVIS)</t>
  </si>
  <si>
    <t>CUSTO DA OBRA</t>
  </si>
  <si>
    <t>SUBTOTAL OBRA</t>
  </si>
  <si>
    <t>22.00</t>
  </si>
  <si>
    <t>EQUIPAMENTOS COM BDI  REDUZIDO</t>
  </si>
  <si>
    <t>22.01</t>
  </si>
  <si>
    <t>AR CONDICIONADO - AUDITÓRIO - EQUIPAMENTOS - BDI REDUZIDO</t>
  </si>
  <si>
    <t>22.01.01</t>
  </si>
  <si>
    <t>22.02</t>
  </si>
  <si>
    <t>AR CONDICIONADO E VENTILAÇÃO - GERAL - EQUIPAMENTOS - BDI REDUZIDO</t>
  </si>
  <si>
    <t>22.02.01</t>
  </si>
  <si>
    <t>22.02.02</t>
  </si>
  <si>
    <t>AR CONDICIONADO TIPO SPLIT HI WALL COMPOSTO POR UNIDADE EVAPORADORA, CAPACIDADE: 9.000 BTU/H, MODELO: CTXS09PMVM9 – E UNIDADE CONDENSADORA SPLIT INVERTER, DESCARGA HORIZONTAL, MODELO: 2MXS18PMVM - ADVANCE PLUS, SÓ FRIO - FABRICANTE: DAIKIN OU EQUIVALENTE</t>
  </si>
  <si>
    <t>22.02.03</t>
  </si>
  <si>
    <t>22.02.04</t>
  </si>
  <si>
    <t>22.02.05</t>
  </si>
  <si>
    <t>22.02.06</t>
  </si>
  <si>
    <t>COT-113</t>
  </si>
  <si>
    <t>AR CONDICIONADO TIPO CASSETE COMPOSTO POR UNIDADE EVAPORADORA CASSETE ROUND FLOW INVERTER, CAPACIDADE: 30.000 BTU/H, MODELO: FCQ30AVL E UNIDADE CONDENSADORA SPLIT INVERTER, DESCARGA HORIZONTAL, MODELO: RZQ30AVL - SKY AIR, QUENTE/ FRIO - FABRICANTE: DAIKIN OU EQUIVALENTE TÉCNICO</t>
  </si>
  <si>
    <t>22.02.07</t>
  </si>
  <si>
    <t>22.02.08</t>
  </si>
  <si>
    <t>COT-118</t>
  </si>
  <si>
    <t>AR CONDICIONADO TIPO CASSETE COMPOSTO POR UNIDADE EVAPORADORA CASSETE ROUND FLOW INVERTER, CAPACIDADE: 48.000 BTU/H, MODELO: FCQ48AVL E UNIDADE CONDENSADORA SPLIT INVERTER, DESCARGA HORIZONTAL, MODELO: RZQ48AVL - SKY AIR, QUENTE/ FRIO - FABRICANTE: DAIKIN OU EQUIVALENTE TÉCNICO</t>
  </si>
  <si>
    <t>22.02.09</t>
  </si>
  <si>
    <t>COT-117</t>
  </si>
  <si>
    <t>UNIDADE EVAPORADORA MULTI SPLIT HI WALL INVERTER, CAPACIDADE: 9.000 BTU/H, MODELO: CTXS09PMVM - ADVANCE, QUENTE/ FRIO - FABRICANTE: DAIKIN OU EQUIVALENTE TÉCNICO</t>
  </si>
  <si>
    <t>22.02.10</t>
  </si>
  <si>
    <t>COT-116</t>
  </si>
  <si>
    <t>UNIDADE EVAPORADORA MULTI SPLIT HI WALL INVERTER, CAPACIDADE: 12.000 BTU/H, MODELO: CTXS12PMVM - ADVANCE, QUENTE/ FRIO - FABRICANTE: DAIKIN OU EQUIVALENTE TÉCNICO</t>
  </si>
  <si>
    <t>22.02.11</t>
  </si>
  <si>
    <t>COT-115</t>
  </si>
  <si>
    <t>UNIDADE EVAPORADORA MULTI SPLIT CASSETE MULTI-FLOW INVERTER, CAPACID.: 20.000 BTU/H, MODELO: FFQ60KVL - ADVANCE, QUENTE/ FRIO - FABRICANTE: DAIKIN OU EQUIVALENTE TÉCNICO</t>
  </si>
  <si>
    <t>22.02.12</t>
  </si>
  <si>
    <t>COT-114</t>
  </si>
  <si>
    <t>UNIDADE CONDENSADORA MULTI SPLIT INVERTER, CAPACID.: 38.000 BTU/H, DESC. HORIZONTAL, MODELO: 5MXS38PMVM - ADVANCE, QUENTE/ FRIO - FABRICANTE: DAIKIN OU EQUIVALENTE TÉCNICO</t>
  </si>
  <si>
    <t>22.02.13</t>
  </si>
  <si>
    <t>22.02.14</t>
  </si>
  <si>
    <t>22.02.15</t>
  </si>
  <si>
    <t>22.02.16</t>
  </si>
  <si>
    <t>22.02.17</t>
  </si>
  <si>
    <t>22.02.18</t>
  </si>
  <si>
    <t>22.02.19</t>
  </si>
  <si>
    <t>22.03</t>
  </si>
  <si>
    <t>EQUIPAMENTOS DIVERSOS</t>
  </si>
  <si>
    <t>22.03.01</t>
  </si>
  <si>
    <t>COMP-249</t>
  </si>
  <si>
    <t>22.03.02</t>
  </si>
  <si>
    <t>22.03.03</t>
  </si>
  <si>
    <t>22.03.04</t>
  </si>
  <si>
    <t>22.03.05</t>
  </si>
  <si>
    <t>22.03.06</t>
  </si>
  <si>
    <t>22.03.07</t>
  </si>
  <si>
    <t>22.03.08</t>
  </si>
  <si>
    <t>22.03.09</t>
  </si>
  <si>
    <t>22.03.10</t>
  </si>
  <si>
    <t>22.03.11</t>
  </si>
  <si>
    <t>22.03.12</t>
  </si>
  <si>
    <t>22.03.13</t>
  </si>
  <si>
    <t>22.03.14</t>
  </si>
  <si>
    <t>22.03.15</t>
  </si>
  <si>
    <t>ESTABILIZADOR DE TENSÃO 20,0 KVA – ENTRADA 380/220V 3FNT E SAÍDA 380/220V 3FNT COM TRANSFORMADOR ISOLADOR, REARME AUTOMÁTICO, DISPLAY, BY PASS MANUAL E AUTOMÁTICO, FORNECIMENTO E ATIVAÇÃO.REF.: SENUS, SMS OU EQUIVALENTE TÉCNICO.</t>
  </si>
  <si>
    <t>22.03.16</t>
  </si>
  <si>
    <t>22.03.17</t>
  </si>
  <si>
    <t>ESTABILIZADOR DE TENSÃO 10,0 KVA – ENTRADA 380/220V 3FNT E SAÍDA 380/220V 3FNT COM TRANSFORMADOR ISOLADOR, REARME AUTOMÁTICO, DISPLAY, BY PASS MANUAL E AUTOMÁTICO, FORNECIMENTO E ATIVAÇÃO. REF.: SENUS, SMS OU EQUIVALENTE TÉCNICO</t>
  </si>
  <si>
    <t>CUSTO DOS EQUIPAMENTOS COM BDI REDUZIDO</t>
  </si>
  <si>
    <t>SUBTOTAL EQUIPAMENTOS COM BDI REDUZIDO</t>
  </si>
  <si>
    <t>TOTAL GERAL</t>
  </si>
  <si>
    <t>INTERRUPTOR PARALELO 10A, 250V, CONJUNTO MONTADO PARA EMBUTIR 4" X 2" (PLACA + SUPORTE + MODULO)</t>
  </si>
  <si>
    <t>SUPORTE MAO-FRANCESA EM ACO, ABAS IGUAIS 40 CM, CAPACIDADE MINIMA 70 KG, BRANCO</t>
  </si>
  <si>
    <t>BARRA DE COBRE 1" X 1/8" (0,8052 KG/M)</t>
  </si>
  <si>
    <t>BARRA DE COBRE 3/4"X1/8" (0,5214 KG/M)</t>
  </si>
  <si>
    <t>CAIXA DE PASSAGEM METALICA DE EMBUTIR 20X20X10 CM</t>
  </si>
  <si>
    <r>
      <t xml:space="preserve">OBRA :  </t>
    </r>
    <r>
      <rPr>
        <sz val="9"/>
        <color rgb="FF000000"/>
        <rFont val="Arial Narrow"/>
        <family val="2"/>
      </rPr>
      <t>REFORMA DA UNIDADE SENAC CORA CORALINA-GOIÂNIA-GO</t>
    </r>
  </si>
  <si>
    <r>
      <t xml:space="preserve">LOCAL : </t>
    </r>
    <r>
      <rPr>
        <sz val="9"/>
        <color rgb="FF000000"/>
        <rFont val="Arial Narrow"/>
        <family val="2"/>
      </rPr>
      <t>AVENIDA INDEPENDÊNCIA, QD. 942, LTS. 26/32, SETOR LESTE VILA NOVA, GOIÂNIA - GOIÁS</t>
    </r>
  </si>
  <si>
    <r>
      <t xml:space="preserve">CONSTRUTORA: </t>
    </r>
    <r>
      <rPr>
        <sz val="9"/>
        <color rgb="FF000000"/>
        <rFont val="Arial Narrow"/>
        <family val="2"/>
      </rPr>
      <t>XX</t>
    </r>
  </si>
  <si>
    <r>
      <t xml:space="preserve">RESPONSÁVEL TÉCNICO: </t>
    </r>
    <r>
      <rPr>
        <sz val="9"/>
        <color rgb="FF000000"/>
        <rFont val="Arial Narrow"/>
        <family val="2"/>
      </rPr>
      <t>XX</t>
    </r>
  </si>
  <si>
    <t>GOINFRA-TABELA 142 - NOVEMBRO/2020 - DESONERADA</t>
  </si>
  <si>
    <t>R06</t>
  </si>
  <si>
    <t>BDI:</t>
  </si>
  <si>
    <t xml:space="preserve">BDI: </t>
  </si>
  <si>
    <t xml:space="preserve">ANEXO 5 - PLANILHA ORÇAMENTÁRIA SINTÉTICA </t>
  </si>
  <si>
    <t>ANEXO 4 - COMPOSIÇÕES DE PREÇOS UNITÁRIOS - DESENVOLVIDAS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</si>
</sst>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0"/>
    <numFmt numFmtId="166" formatCode="&quot;R$&quot;\ #,##0.00"/>
    <numFmt numFmtId="168" formatCode="##0.00"/>
    <numFmt numFmtId="170" formatCode="0.00000"/>
    <numFmt numFmtId="171" formatCode="_-* #,##0.0000_-;\-* #,##0.0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b/>
      <sz val="24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Verdana"/>
      <family val="2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4"/>
      <color rgb="FF000000"/>
      <name val="Arial Narrow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10" fontId="15" fillId="0" borderId="2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20" fillId="4" borderId="22" xfId="0" applyFont="1" applyFill="1" applyBorder="1" applyAlignment="1" applyProtection="1">
      <alignment horizontal="center" vertical="center" wrapText="1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 locked="0"/>
    </xf>
    <xf numFmtId="2" fontId="22" fillId="4" borderId="2" xfId="1" applyNumberFormat="1" applyFont="1" applyFill="1" applyBorder="1" applyAlignment="1" applyProtection="1">
      <alignment horizontal="center" vertical="center" wrapText="1"/>
      <protection locked="0"/>
    </xf>
    <xf numFmtId="2" fontId="22" fillId="4" borderId="23" xfId="1" applyNumberFormat="1" applyFont="1" applyFill="1" applyBorder="1" applyAlignment="1" applyProtection="1">
      <alignment horizontal="center" vertical="center" wrapText="1"/>
      <protection locked="0"/>
    </xf>
    <xf numFmtId="4" fontId="22" fillId="4" borderId="23" xfId="1" applyNumberFormat="1" applyFont="1" applyFill="1" applyBorder="1" applyAlignment="1" applyProtection="1">
      <alignment horizontal="right" vertical="center" wrapText="1"/>
      <protection locked="0"/>
    </xf>
    <xf numFmtId="4" fontId="22" fillId="4" borderId="23" xfId="1" applyNumberFormat="1" applyFont="1" applyFill="1" applyBorder="1" applyAlignment="1" applyProtection="1">
      <alignment horizontal="center" vertical="center" wrapText="1"/>
      <protection locked="0"/>
    </xf>
    <xf numFmtId="2" fontId="22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21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4" fontId="12" fillId="4" borderId="2" xfId="1" applyNumberFormat="1" applyFont="1" applyFill="1" applyBorder="1" applyAlignment="1" applyProtection="1">
      <alignment horizontal="right" vertical="center" wrapText="1"/>
      <protection locked="0"/>
    </xf>
    <xf numFmtId="10" fontId="12" fillId="4" borderId="8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0" fontId="15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10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10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2" fillId="6" borderId="2" xfId="0" applyFont="1" applyFill="1" applyBorder="1" applyAlignment="1" applyProtection="1">
      <alignment horizontal="left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vertical="center" wrapText="1"/>
      <protection locked="0"/>
    </xf>
    <xf numFmtId="4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2" xfId="0" applyNumberFormat="1" applyFont="1" applyFill="1" applyBorder="1" applyAlignment="1" applyProtection="1">
      <alignment horizontal="right" vertical="center" wrapText="1"/>
      <protection locked="0"/>
    </xf>
    <xf numFmtId="10" fontId="12" fillId="6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10" fontId="12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Font="1" applyFill="1" applyBorder="1" applyAlignment="1" applyProtection="1">
      <alignment horizontal="left" vertical="center" wrapText="1"/>
      <protection locked="0"/>
    </xf>
    <xf numFmtId="10" fontId="12" fillId="6" borderId="8" xfId="2" applyNumberFormat="1" applyFont="1" applyFill="1" applyBorder="1" applyAlignment="1" applyProtection="1">
      <alignment horizontal="center" vertical="center" wrapText="1"/>
      <protection locked="0"/>
    </xf>
    <xf numFmtId="1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2" fillId="4" borderId="1" xfId="0" applyFont="1" applyFill="1" applyBorder="1" applyAlignment="1" applyProtection="1">
      <alignment horizontal="left" vertical="center" wrapText="1"/>
      <protection locked="0"/>
    </xf>
    <xf numFmtId="10" fontId="12" fillId="4" borderId="8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0" fontId="15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27" fillId="4" borderId="2" xfId="1" applyNumberFormat="1" applyFont="1" applyFill="1" applyBorder="1" applyAlignment="1" applyProtection="1">
      <alignment horizontal="right" vertical="center" wrapText="1"/>
      <protection locked="0"/>
    </xf>
    <xf numFmtId="9" fontId="27" fillId="0" borderId="7" xfId="1" applyNumberFormat="1" applyFont="1" applyFill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 applyAlignment="1" applyProtection="1">
      <alignment horizontal="right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center" vertical="center" wrapText="1"/>
    </xf>
    <xf numFmtId="4" fontId="8" fillId="4" borderId="8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7" borderId="0" xfId="0" applyFill="1"/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8" borderId="8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left" vertical="center" wrapText="1"/>
    </xf>
    <xf numFmtId="164" fontId="9" fillId="8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8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0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171" fontId="20" fillId="4" borderId="23" xfId="1" applyNumberFormat="1" applyFont="1" applyFill="1" applyBorder="1" applyAlignment="1" applyProtection="1">
      <alignment horizontal="center" vertical="center" wrapText="1"/>
      <protection locked="0"/>
    </xf>
    <xf numFmtId="17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71" fontId="12" fillId="4" borderId="2" xfId="0" applyNumberFormat="1" applyFont="1" applyFill="1" applyBorder="1" applyAlignment="1" applyProtection="1">
      <alignment vertical="center" wrapText="1"/>
      <protection locked="0"/>
    </xf>
    <xf numFmtId="171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71" fontId="15" fillId="0" borderId="2" xfId="0" applyNumberFormat="1" applyFont="1" applyFill="1" applyBorder="1" applyAlignment="1" applyProtection="1">
      <alignment vertical="center" wrapText="1"/>
      <protection locked="0"/>
    </xf>
    <xf numFmtId="171" fontId="12" fillId="6" borderId="2" xfId="0" applyNumberFormat="1" applyFont="1" applyFill="1" applyBorder="1" applyAlignment="1" applyProtection="1">
      <alignment vertical="center" wrapText="1"/>
      <protection locked="0"/>
    </xf>
    <xf numFmtId="171" fontId="12" fillId="0" borderId="2" xfId="0" applyNumberFormat="1" applyFont="1" applyFill="1" applyBorder="1" applyAlignment="1" applyProtection="1">
      <alignment vertical="center" wrapText="1"/>
      <protection locked="0"/>
    </xf>
    <xf numFmtId="171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71" fontId="12" fillId="6" borderId="2" xfId="0" applyNumberFormat="1" applyFont="1" applyFill="1" applyBorder="1" applyAlignment="1" applyProtection="1">
      <alignment horizontal="right" vertical="center" wrapText="1"/>
      <protection locked="0"/>
    </xf>
    <xf numFmtId="171" fontId="23" fillId="0" borderId="2" xfId="0" applyNumberFormat="1" applyFont="1" applyFill="1" applyBorder="1" applyAlignment="1" applyProtection="1">
      <alignment horizontal="right" vertical="center" wrapText="1"/>
      <protection locked="0"/>
    </xf>
    <xf numFmtId="171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1" fontId="15" fillId="0" borderId="0" xfId="0" applyNumberFormat="1" applyFont="1" applyBorder="1" applyAlignment="1" applyProtection="1">
      <alignment vertical="center" wrapText="1"/>
      <protection locked="0"/>
    </xf>
    <xf numFmtId="171" fontId="0" fillId="0" borderId="0" xfId="0" applyNumberFormat="1"/>
    <xf numFmtId="0" fontId="29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4" fontId="15" fillId="0" borderId="18" xfId="2" applyNumberFormat="1" applyFont="1" applyFill="1" applyBorder="1" applyAlignment="1">
      <alignment horizontal="center" vertical="center" wrapText="1"/>
    </xf>
    <xf numFmtId="10" fontId="15" fillId="0" borderId="19" xfId="2" applyNumberFormat="1" applyFont="1" applyFill="1" applyBorder="1" applyAlignment="1">
      <alignment horizontal="center" vertical="center" wrapText="1"/>
    </xf>
    <xf numFmtId="10" fontId="15" fillId="0" borderId="20" xfId="2" applyNumberFormat="1" applyFont="1" applyFill="1" applyBorder="1" applyAlignment="1">
      <alignment horizontal="center" vertical="center" wrapText="1"/>
    </xf>
    <xf numFmtId="10" fontId="15" fillId="0" borderId="21" xfId="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1" fontId="15" fillId="0" borderId="15" xfId="0" applyNumberFormat="1" applyFont="1" applyBorder="1" applyAlignment="1">
      <alignment horizontal="left" vertical="center" wrapText="1"/>
    </xf>
    <xf numFmtId="1" fontId="15" fillId="0" borderId="16" xfId="0" applyNumberFormat="1" applyFont="1" applyBorder="1" applyAlignment="1">
      <alignment horizontal="left" vertical="center" wrapText="1"/>
    </xf>
    <xf numFmtId="1" fontId="15" fillId="0" borderId="17" xfId="0" applyNumberFormat="1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0" fontId="12" fillId="4" borderId="2" xfId="2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166" fontId="26" fillId="4" borderId="9" xfId="0" quotePrefix="1" applyNumberFormat="1" applyFont="1" applyFill="1" applyBorder="1" applyAlignment="1" applyProtection="1">
      <alignment horizontal="right" vertical="center" wrapText="1"/>
      <protection locked="0"/>
    </xf>
    <xf numFmtId="166" fontId="26" fillId="4" borderId="10" xfId="0" quotePrefix="1" applyNumberFormat="1" applyFont="1" applyFill="1" applyBorder="1" applyAlignment="1" applyProtection="1">
      <alignment horizontal="right" vertical="center" wrapText="1"/>
      <protection locked="0"/>
    </xf>
    <xf numFmtId="4" fontId="27" fillId="4" borderId="10" xfId="1" applyNumberFormat="1" applyFont="1" applyFill="1" applyBorder="1" applyAlignment="1" applyProtection="1">
      <alignment horizontal="center" vertical="center" wrapText="1"/>
      <protection locked="0"/>
    </xf>
    <xf numFmtId="4" fontId="27" fillId="4" borderId="11" xfId="1" applyNumberFormat="1" applyFont="1" applyFill="1" applyBorder="1" applyAlignment="1" applyProtection="1">
      <alignment horizontal="center" vertical="center" wrapText="1"/>
      <protection locked="0"/>
    </xf>
    <xf numFmtId="166" fontId="26" fillId="4" borderId="1" xfId="0" quotePrefix="1" applyNumberFormat="1" applyFont="1" applyFill="1" applyBorder="1" applyAlignment="1" applyProtection="1">
      <alignment horizontal="right" vertical="center" wrapText="1"/>
      <protection locked="0"/>
    </xf>
    <xf numFmtId="166" fontId="26" fillId="4" borderId="2" xfId="0" quotePrefix="1" applyNumberFormat="1" applyFont="1" applyFill="1" applyBorder="1" applyAlignment="1" applyProtection="1">
      <alignment horizontal="right" vertical="center" wrapText="1"/>
      <protection locked="0"/>
    </xf>
    <xf numFmtId="4" fontId="31" fillId="0" borderId="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orcentagem" xfId="2" builtinId="5"/>
    <cellStyle name="Vírgula" xfId="1" builtinId="3"/>
    <cellStyle name="Vírgula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66674</xdr:rowOff>
    </xdr:from>
    <xdr:to>
      <xdr:col>6</xdr:col>
      <xdr:colOff>47626</xdr:colOff>
      <xdr:row>6</xdr:row>
      <xdr:rowOff>141935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8C1D354-8667-46A2-AD74-AFD3E827C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66674"/>
          <a:ext cx="1790701" cy="1218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299605</xdr:colOff>
      <xdr:row>0</xdr:row>
      <xdr:rowOff>0</xdr:rowOff>
    </xdr:from>
    <xdr:to>
      <xdr:col>10</xdr:col>
      <xdr:colOff>460376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92B337-05F2-4C15-BEA9-06721E3D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4130" y="0"/>
          <a:ext cx="1548246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85"/>
  <sheetViews>
    <sheetView view="pageBreakPreview" zoomScaleNormal="100" zoomScaleSheetLayoutView="100" workbookViewId="0">
      <pane ySplit="10" topLeftCell="A11" activePane="bottomLeft" state="frozen"/>
      <selection pane="bottomLeft" activeCell="M7" sqref="M7"/>
    </sheetView>
  </sheetViews>
  <sheetFormatPr defaultRowHeight="15" x14ac:dyDescent="0.25"/>
  <cols>
    <col min="1" max="1" width="15.85546875" customWidth="1"/>
    <col min="2" max="2" width="15.42578125" customWidth="1"/>
    <col min="3" max="3" width="69.7109375" customWidth="1"/>
    <col min="4" max="4" width="9.42578125" bestFit="1" customWidth="1"/>
    <col min="5" max="5" width="13.42578125" bestFit="1" customWidth="1"/>
    <col min="6" max="7" width="11.28515625" bestFit="1" customWidth="1"/>
  </cols>
  <sheetData>
    <row r="1" spans="1:8" x14ac:dyDescent="0.25">
      <c r="A1" s="99"/>
      <c r="B1" s="100"/>
      <c r="C1" s="101"/>
      <c r="D1" s="101"/>
      <c r="E1" s="102"/>
      <c r="F1" s="103"/>
      <c r="G1" s="104"/>
    </row>
    <row r="2" spans="1:8" x14ac:dyDescent="0.25">
      <c r="A2" s="105"/>
      <c r="B2" s="106"/>
      <c r="C2" s="228"/>
      <c r="D2" s="107"/>
      <c r="E2" s="108"/>
      <c r="F2" s="109"/>
      <c r="G2" s="110"/>
    </row>
    <row r="3" spans="1:8" ht="15" customHeight="1" x14ac:dyDescent="0.25">
      <c r="A3" s="190" t="s">
        <v>1983</v>
      </c>
      <c r="B3" s="191"/>
      <c r="C3" s="191"/>
      <c r="D3" s="191"/>
      <c r="E3" s="108"/>
      <c r="F3" s="109"/>
      <c r="G3" s="110"/>
    </row>
    <row r="4" spans="1:8" x14ac:dyDescent="0.25">
      <c r="A4" s="192"/>
      <c r="B4" s="193"/>
      <c r="C4" s="107"/>
      <c r="D4" s="107"/>
      <c r="E4" s="108"/>
      <c r="F4" s="109"/>
      <c r="G4" s="110"/>
    </row>
    <row r="5" spans="1:8" x14ac:dyDescent="0.25">
      <c r="A5" s="111" t="s">
        <v>1974</v>
      </c>
      <c r="B5" s="112"/>
      <c r="C5" s="107"/>
      <c r="D5" s="107"/>
      <c r="E5" s="108"/>
      <c r="F5" s="109"/>
      <c r="G5" s="110"/>
    </row>
    <row r="6" spans="1:8" x14ac:dyDescent="0.25">
      <c r="A6" s="111" t="s">
        <v>1975</v>
      </c>
      <c r="B6" s="112"/>
      <c r="C6" s="107"/>
      <c r="D6" s="107"/>
      <c r="E6" s="108"/>
      <c r="F6" s="109"/>
      <c r="G6" s="110"/>
    </row>
    <row r="7" spans="1:8" ht="27" customHeight="1" x14ac:dyDescent="0.25">
      <c r="A7" s="113" t="s">
        <v>1976</v>
      </c>
      <c r="B7" s="114"/>
      <c r="C7" s="115"/>
      <c r="D7" s="115"/>
      <c r="E7" s="115"/>
      <c r="F7" s="109"/>
      <c r="G7" s="110"/>
    </row>
    <row r="8" spans="1:8" x14ac:dyDescent="0.25">
      <c r="A8" s="111" t="s">
        <v>1977</v>
      </c>
      <c r="B8" s="116"/>
      <c r="C8" s="115"/>
      <c r="D8" s="115"/>
      <c r="E8" s="115"/>
      <c r="F8" s="109"/>
      <c r="G8" s="110"/>
    </row>
    <row r="9" spans="1:8" x14ac:dyDescent="0.25">
      <c r="A9" s="117"/>
      <c r="B9" s="118"/>
      <c r="C9" s="119"/>
      <c r="D9" s="118"/>
      <c r="E9" s="120"/>
      <c r="F9" s="109"/>
      <c r="G9" s="110"/>
    </row>
    <row r="10" spans="1:8" ht="25.5" x14ac:dyDescent="0.25">
      <c r="A10" s="2" t="s">
        <v>180</v>
      </c>
      <c r="B10" s="3" t="s">
        <v>181</v>
      </c>
      <c r="C10" s="4" t="s">
        <v>182</v>
      </c>
      <c r="D10" s="3" t="s">
        <v>183</v>
      </c>
      <c r="E10" s="121"/>
      <c r="F10" s="122" t="s">
        <v>184</v>
      </c>
      <c r="G10" s="123" t="s">
        <v>185</v>
      </c>
    </row>
    <row r="11" spans="1:8" x14ac:dyDescent="0.25">
      <c r="A11" s="117">
        <v>1</v>
      </c>
      <c r="B11" s="118">
        <v>2</v>
      </c>
      <c r="C11" s="119">
        <v>3</v>
      </c>
      <c r="D11" s="118">
        <v>4</v>
      </c>
      <c r="E11" s="120">
        <v>5</v>
      </c>
      <c r="F11" s="109">
        <v>6</v>
      </c>
      <c r="G11" s="110">
        <v>7</v>
      </c>
    </row>
    <row r="12" spans="1:8" ht="30" customHeight="1" x14ac:dyDescent="0.25">
      <c r="A12" s="159" t="s">
        <v>186</v>
      </c>
      <c r="B12" s="160"/>
      <c r="C12" s="161" t="s">
        <v>187</v>
      </c>
      <c r="D12" s="160" t="s">
        <v>1</v>
      </c>
      <c r="E12" s="162"/>
      <c r="F12" s="163"/>
      <c r="G12" s="164"/>
      <c r="H12" s="152"/>
    </row>
    <row r="13" spans="1:8" ht="30" customHeight="1" x14ac:dyDescent="0.25">
      <c r="A13" s="124" t="s">
        <v>188</v>
      </c>
      <c r="B13" s="125" t="s">
        <v>189</v>
      </c>
      <c r="C13" s="126" t="s">
        <v>187</v>
      </c>
      <c r="D13" s="125" t="s">
        <v>1</v>
      </c>
      <c r="E13" s="127">
        <v>1</v>
      </c>
      <c r="F13" s="128"/>
      <c r="G13" s="129"/>
    </row>
    <row r="14" spans="1:8" ht="30" customHeight="1" x14ac:dyDescent="0.25">
      <c r="A14" s="117"/>
      <c r="B14" s="118"/>
      <c r="C14" s="119"/>
      <c r="D14" s="118"/>
      <c r="E14" s="120"/>
      <c r="F14" s="109"/>
      <c r="G14" s="110"/>
    </row>
    <row r="15" spans="1:8" ht="30" customHeight="1" x14ac:dyDescent="0.25">
      <c r="A15" s="159" t="s">
        <v>194</v>
      </c>
      <c r="B15" s="160"/>
      <c r="C15" s="161" t="s">
        <v>3</v>
      </c>
      <c r="D15" s="160" t="s">
        <v>1</v>
      </c>
      <c r="E15" s="162"/>
      <c r="F15" s="163"/>
      <c r="G15" s="164"/>
      <c r="H15" s="152"/>
    </row>
    <row r="16" spans="1:8" ht="30" customHeight="1" x14ac:dyDescent="0.25">
      <c r="A16" s="97" t="s">
        <v>2</v>
      </c>
      <c r="B16" s="93"/>
      <c r="C16" s="96" t="s">
        <v>3</v>
      </c>
      <c r="D16" s="93" t="s">
        <v>1</v>
      </c>
      <c r="E16" s="94">
        <v>1</v>
      </c>
      <c r="F16" s="95"/>
      <c r="G16" s="132"/>
    </row>
    <row r="17" spans="1:8" ht="30" customHeight="1" x14ac:dyDescent="0.25">
      <c r="A17" s="136">
        <v>8</v>
      </c>
      <c r="B17" s="137" t="s">
        <v>190</v>
      </c>
      <c r="C17" s="96" t="s">
        <v>191</v>
      </c>
      <c r="D17" s="93" t="s">
        <v>192</v>
      </c>
      <c r="E17" s="94">
        <v>0.8</v>
      </c>
      <c r="F17" s="95"/>
      <c r="G17" s="171"/>
    </row>
    <row r="18" spans="1:8" ht="30" customHeight="1" x14ac:dyDescent="0.25">
      <c r="A18" s="136">
        <v>12</v>
      </c>
      <c r="B18" s="137" t="s">
        <v>190</v>
      </c>
      <c r="C18" s="96" t="s">
        <v>193</v>
      </c>
      <c r="D18" s="93" t="s">
        <v>192</v>
      </c>
      <c r="E18" s="94">
        <v>0.8</v>
      </c>
      <c r="F18" s="95"/>
      <c r="G18" s="171"/>
    </row>
    <row r="19" spans="1:8" ht="30" customHeight="1" x14ac:dyDescent="0.25">
      <c r="A19" s="153"/>
      <c r="B19" s="142"/>
      <c r="C19" s="141"/>
      <c r="D19" s="142"/>
      <c r="E19" s="143"/>
      <c r="F19" s="144"/>
      <c r="G19" s="154"/>
    </row>
    <row r="20" spans="1:8" ht="30" customHeight="1" x14ac:dyDescent="0.25">
      <c r="A20" s="159" t="s">
        <v>195</v>
      </c>
      <c r="B20" s="160"/>
      <c r="C20" s="161" t="s">
        <v>5</v>
      </c>
      <c r="D20" s="160" t="s">
        <v>1</v>
      </c>
      <c r="E20" s="162"/>
      <c r="F20" s="163"/>
      <c r="G20" s="164"/>
      <c r="H20" s="152"/>
    </row>
    <row r="21" spans="1:8" ht="30" customHeight="1" x14ac:dyDescent="0.25">
      <c r="A21" s="97" t="s">
        <v>4</v>
      </c>
      <c r="B21" s="93"/>
      <c r="C21" s="96" t="s">
        <v>5</v>
      </c>
      <c r="D21" s="93" t="s">
        <v>1</v>
      </c>
      <c r="E21" s="94">
        <v>1</v>
      </c>
      <c r="F21" s="95"/>
      <c r="G21" s="132"/>
    </row>
    <row r="22" spans="1:8" ht="30" customHeight="1" x14ac:dyDescent="0.25">
      <c r="A22" s="136">
        <v>8</v>
      </c>
      <c r="B22" s="137" t="s">
        <v>190</v>
      </c>
      <c r="C22" s="96" t="s">
        <v>191</v>
      </c>
      <c r="D22" s="93" t="s">
        <v>192</v>
      </c>
      <c r="E22" s="94">
        <v>0.8</v>
      </c>
      <c r="F22" s="95"/>
      <c r="G22" s="171"/>
    </row>
    <row r="23" spans="1:8" ht="30" customHeight="1" x14ac:dyDescent="0.25">
      <c r="A23" s="136">
        <v>12</v>
      </c>
      <c r="B23" s="137" t="s">
        <v>190</v>
      </c>
      <c r="C23" s="96" t="s">
        <v>193</v>
      </c>
      <c r="D23" s="93" t="s">
        <v>192</v>
      </c>
      <c r="E23" s="94">
        <v>0.8</v>
      </c>
      <c r="F23" s="95"/>
      <c r="G23" s="171"/>
    </row>
    <row r="24" spans="1:8" ht="30" customHeight="1" x14ac:dyDescent="0.25">
      <c r="A24" s="117"/>
      <c r="B24" s="118"/>
      <c r="C24" s="119"/>
      <c r="D24" s="118"/>
      <c r="E24" s="120"/>
      <c r="F24" s="109"/>
      <c r="G24" s="110"/>
    </row>
    <row r="25" spans="1:8" ht="30" customHeight="1" x14ac:dyDescent="0.25">
      <c r="A25" s="159" t="s">
        <v>196</v>
      </c>
      <c r="B25" s="160"/>
      <c r="C25" s="161" t="s">
        <v>7</v>
      </c>
      <c r="D25" s="160" t="s">
        <v>32</v>
      </c>
      <c r="E25" s="162"/>
      <c r="F25" s="163"/>
      <c r="G25" s="164"/>
      <c r="H25" s="152"/>
    </row>
    <row r="26" spans="1:8" ht="30" customHeight="1" x14ac:dyDescent="0.25">
      <c r="A26" s="97" t="s">
        <v>6</v>
      </c>
      <c r="B26" s="93"/>
      <c r="C26" s="96" t="s">
        <v>7</v>
      </c>
      <c r="D26" s="93" t="s">
        <v>1</v>
      </c>
      <c r="E26" s="94">
        <v>1</v>
      </c>
      <c r="F26" s="95"/>
      <c r="G26" s="132"/>
    </row>
    <row r="27" spans="1:8" ht="30" customHeight="1" x14ac:dyDescent="0.25">
      <c r="A27" s="136">
        <v>8</v>
      </c>
      <c r="B27" s="137" t="s">
        <v>190</v>
      </c>
      <c r="C27" s="96" t="s">
        <v>191</v>
      </c>
      <c r="D27" s="93" t="s">
        <v>192</v>
      </c>
      <c r="E27" s="94">
        <v>0.6</v>
      </c>
      <c r="F27" s="95"/>
      <c r="G27" s="171"/>
    </row>
    <row r="28" spans="1:8" ht="30" customHeight="1" x14ac:dyDescent="0.25">
      <c r="A28" s="136">
        <v>12</v>
      </c>
      <c r="B28" s="137" t="s">
        <v>190</v>
      </c>
      <c r="C28" s="96" t="s">
        <v>193</v>
      </c>
      <c r="D28" s="93" t="s">
        <v>192</v>
      </c>
      <c r="E28" s="94">
        <v>0.6</v>
      </c>
      <c r="F28" s="95"/>
      <c r="G28" s="171"/>
    </row>
    <row r="29" spans="1:8" ht="30" customHeight="1" x14ac:dyDescent="0.25">
      <c r="A29" s="117"/>
      <c r="B29" s="118"/>
      <c r="C29" s="119"/>
      <c r="D29" s="118"/>
      <c r="E29" s="120"/>
      <c r="F29" s="109"/>
      <c r="G29" s="110"/>
    </row>
    <row r="30" spans="1:8" ht="30" customHeight="1" x14ac:dyDescent="0.25">
      <c r="A30" s="159" t="s">
        <v>197</v>
      </c>
      <c r="B30" s="160"/>
      <c r="C30" s="161" t="s">
        <v>9</v>
      </c>
      <c r="D30" s="160" t="s">
        <v>1</v>
      </c>
      <c r="E30" s="162"/>
      <c r="F30" s="163"/>
      <c r="G30" s="164"/>
      <c r="H30" s="152"/>
    </row>
    <row r="31" spans="1:8" ht="30" customHeight="1" x14ac:dyDescent="0.25">
      <c r="A31" s="97" t="s">
        <v>8</v>
      </c>
      <c r="B31" s="93"/>
      <c r="C31" s="96" t="s">
        <v>9</v>
      </c>
      <c r="D31" s="93" t="s">
        <v>1</v>
      </c>
      <c r="E31" s="94">
        <v>1</v>
      </c>
      <c r="F31" s="95"/>
      <c r="G31" s="132"/>
    </row>
    <row r="32" spans="1:8" ht="30" customHeight="1" x14ac:dyDescent="0.25">
      <c r="A32" s="136">
        <v>8</v>
      </c>
      <c r="B32" s="137" t="s">
        <v>190</v>
      </c>
      <c r="C32" s="96" t="s">
        <v>191</v>
      </c>
      <c r="D32" s="93" t="s">
        <v>192</v>
      </c>
      <c r="E32" s="94">
        <v>0.8</v>
      </c>
      <c r="F32" s="95"/>
      <c r="G32" s="171"/>
    </row>
    <row r="33" spans="1:8" ht="30" customHeight="1" x14ac:dyDescent="0.25">
      <c r="A33" s="136">
        <v>12</v>
      </c>
      <c r="B33" s="137" t="s">
        <v>190</v>
      </c>
      <c r="C33" s="96" t="s">
        <v>193</v>
      </c>
      <c r="D33" s="93" t="s">
        <v>192</v>
      </c>
      <c r="E33" s="94">
        <v>0.8</v>
      </c>
      <c r="F33" s="95"/>
      <c r="G33" s="171"/>
    </row>
    <row r="34" spans="1:8" ht="30" customHeight="1" x14ac:dyDescent="0.25">
      <c r="A34" s="117"/>
      <c r="B34" s="118"/>
      <c r="C34" s="119"/>
      <c r="D34" s="118"/>
      <c r="E34" s="120"/>
      <c r="F34" s="109"/>
      <c r="G34" s="110"/>
    </row>
    <row r="35" spans="1:8" ht="30" customHeight="1" x14ac:dyDescent="0.25">
      <c r="A35" s="159" t="s">
        <v>198</v>
      </c>
      <c r="B35" s="160"/>
      <c r="C35" s="161" t="s">
        <v>10</v>
      </c>
      <c r="D35" s="160" t="s">
        <v>1</v>
      </c>
      <c r="E35" s="162"/>
      <c r="F35" s="163"/>
      <c r="G35" s="164"/>
      <c r="H35" s="152"/>
    </row>
    <row r="36" spans="1:8" ht="33" customHeight="1" x14ac:dyDescent="0.25">
      <c r="A36" s="97">
        <v>3950</v>
      </c>
      <c r="B36" s="137" t="s">
        <v>190</v>
      </c>
      <c r="C36" s="96" t="s">
        <v>10</v>
      </c>
      <c r="D36" s="93" t="s">
        <v>1</v>
      </c>
      <c r="E36" s="94">
        <v>1</v>
      </c>
      <c r="F36" s="173"/>
      <c r="G36" s="132"/>
    </row>
    <row r="37" spans="1:8" ht="30" customHeight="1" x14ac:dyDescent="0.25">
      <c r="A37" s="136">
        <v>12</v>
      </c>
      <c r="B37" s="137" t="s">
        <v>190</v>
      </c>
      <c r="C37" s="96" t="s">
        <v>193</v>
      </c>
      <c r="D37" s="93" t="s">
        <v>192</v>
      </c>
      <c r="E37" s="94">
        <v>4.0999999999999996</v>
      </c>
      <c r="F37" s="95"/>
      <c r="G37" s="171"/>
    </row>
    <row r="38" spans="1:8" ht="30" customHeight="1" x14ac:dyDescent="0.25">
      <c r="A38" s="136">
        <v>8</v>
      </c>
      <c r="B38" s="137" t="s">
        <v>190</v>
      </c>
      <c r="C38" s="96" t="s">
        <v>191</v>
      </c>
      <c r="D38" s="93" t="s">
        <v>192</v>
      </c>
      <c r="E38" s="94">
        <v>4.0999999999999996</v>
      </c>
      <c r="F38" s="95"/>
      <c r="G38" s="171"/>
    </row>
    <row r="39" spans="1:8" ht="30" customHeight="1" x14ac:dyDescent="0.25">
      <c r="A39" s="117"/>
      <c r="B39" s="118"/>
      <c r="C39" s="119"/>
      <c r="D39" s="118"/>
      <c r="E39" s="120"/>
      <c r="F39" s="109"/>
      <c r="G39" s="110"/>
    </row>
    <row r="40" spans="1:8" ht="30" customHeight="1" x14ac:dyDescent="0.25">
      <c r="A40" s="159" t="s">
        <v>199</v>
      </c>
      <c r="B40" s="160"/>
      <c r="C40" s="161" t="s">
        <v>200</v>
      </c>
      <c r="D40" s="160" t="s">
        <v>1</v>
      </c>
      <c r="E40" s="162"/>
      <c r="F40" s="163"/>
      <c r="G40" s="164"/>
      <c r="H40" s="152"/>
    </row>
    <row r="41" spans="1:8" ht="30" customHeight="1" x14ac:dyDescent="0.25">
      <c r="A41" s="97">
        <v>39603</v>
      </c>
      <c r="B41" s="93" t="s">
        <v>201</v>
      </c>
      <c r="C41" s="96" t="s">
        <v>202</v>
      </c>
      <c r="D41" s="93" t="s">
        <v>1</v>
      </c>
      <c r="E41" s="94">
        <v>100</v>
      </c>
      <c r="F41" s="95"/>
      <c r="G41" s="132"/>
    </row>
    <row r="42" spans="1:8" ht="30" customHeight="1" x14ac:dyDescent="0.25">
      <c r="A42" s="97">
        <v>39601</v>
      </c>
      <c r="B42" s="93" t="s">
        <v>201</v>
      </c>
      <c r="C42" s="96" t="s">
        <v>203</v>
      </c>
      <c r="D42" s="93" t="s">
        <v>1</v>
      </c>
      <c r="E42" s="94">
        <v>50</v>
      </c>
      <c r="F42" s="95"/>
      <c r="G42" s="132"/>
    </row>
    <row r="43" spans="1:8" ht="30" customHeight="1" x14ac:dyDescent="0.25">
      <c r="A43" s="97">
        <v>8408</v>
      </c>
      <c r="B43" s="93" t="s">
        <v>221</v>
      </c>
      <c r="C43" s="96" t="s">
        <v>204</v>
      </c>
      <c r="D43" s="93" t="s">
        <v>1</v>
      </c>
      <c r="E43" s="94">
        <v>50</v>
      </c>
      <c r="F43" s="95"/>
      <c r="G43" s="132"/>
    </row>
    <row r="44" spans="1:8" ht="30" customHeight="1" x14ac:dyDescent="0.25">
      <c r="A44" s="136">
        <v>12</v>
      </c>
      <c r="B44" s="137" t="s">
        <v>190</v>
      </c>
      <c r="C44" s="96" t="s">
        <v>193</v>
      </c>
      <c r="D44" s="93" t="s">
        <v>192</v>
      </c>
      <c r="E44" s="94">
        <v>5</v>
      </c>
      <c r="F44" s="95"/>
      <c r="G44" s="171"/>
    </row>
    <row r="45" spans="1:8" ht="30" customHeight="1" x14ac:dyDescent="0.25">
      <c r="A45" s="136">
        <v>8</v>
      </c>
      <c r="B45" s="137" t="s">
        <v>190</v>
      </c>
      <c r="C45" s="96" t="s">
        <v>191</v>
      </c>
      <c r="D45" s="93" t="s">
        <v>192</v>
      </c>
      <c r="E45" s="94">
        <v>5</v>
      </c>
      <c r="F45" s="95"/>
      <c r="G45" s="171"/>
    </row>
    <row r="46" spans="1:8" ht="30" customHeight="1" x14ac:dyDescent="0.25">
      <c r="A46" s="117"/>
      <c r="B46" s="118"/>
      <c r="C46" s="119"/>
      <c r="D46" s="118"/>
      <c r="E46" s="120"/>
      <c r="F46" s="109"/>
      <c r="G46" s="110"/>
    </row>
    <row r="47" spans="1:8" ht="30" customHeight="1" x14ac:dyDescent="0.25">
      <c r="A47" s="159" t="s">
        <v>205</v>
      </c>
      <c r="B47" s="160"/>
      <c r="C47" s="161" t="s">
        <v>12</v>
      </c>
      <c r="D47" s="160" t="s">
        <v>1</v>
      </c>
      <c r="E47" s="162"/>
      <c r="F47" s="163"/>
      <c r="G47" s="164"/>
      <c r="H47" s="152"/>
    </row>
    <row r="48" spans="1:8" ht="30" customHeight="1" x14ac:dyDescent="0.25">
      <c r="A48" s="97" t="s">
        <v>11</v>
      </c>
      <c r="B48" s="93"/>
      <c r="C48" s="96" t="s">
        <v>12</v>
      </c>
      <c r="D48" s="93" t="s">
        <v>1</v>
      </c>
      <c r="E48" s="94">
        <v>1</v>
      </c>
      <c r="F48" s="95"/>
      <c r="G48" s="132"/>
    </row>
    <row r="49" spans="1:8" ht="30" customHeight="1" x14ac:dyDescent="0.25">
      <c r="A49" s="136">
        <v>12</v>
      </c>
      <c r="B49" s="137" t="s">
        <v>190</v>
      </c>
      <c r="C49" s="96" t="s">
        <v>193</v>
      </c>
      <c r="D49" s="93" t="s">
        <v>192</v>
      </c>
      <c r="E49" s="94">
        <v>0.4</v>
      </c>
      <c r="F49" s="95"/>
      <c r="G49" s="171"/>
    </row>
    <row r="50" spans="1:8" ht="30" customHeight="1" x14ac:dyDescent="0.25">
      <c r="A50" s="136">
        <v>8</v>
      </c>
      <c r="B50" s="137" t="s">
        <v>190</v>
      </c>
      <c r="C50" s="96" t="s">
        <v>191</v>
      </c>
      <c r="D50" s="93" t="s">
        <v>192</v>
      </c>
      <c r="E50" s="94">
        <v>0.4</v>
      </c>
      <c r="F50" s="95"/>
      <c r="G50" s="171"/>
    </row>
    <row r="51" spans="1:8" ht="30" customHeight="1" x14ac:dyDescent="0.25">
      <c r="A51" s="117"/>
      <c r="B51" s="118"/>
      <c r="C51" s="119"/>
      <c r="D51" s="118"/>
      <c r="E51" s="120"/>
      <c r="F51" s="109"/>
      <c r="G51" s="110"/>
    </row>
    <row r="52" spans="1:8" ht="30" customHeight="1" x14ac:dyDescent="0.25">
      <c r="A52" s="159" t="s">
        <v>206</v>
      </c>
      <c r="B52" s="160"/>
      <c r="C52" s="161" t="s">
        <v>14</v>
      </c>
      <c r="D52" s="160" t="s">
        <v>1</v>
      </c>
      <c r="E52" s="162"/>
      <c r="F52" s="163"/>
      <c r="G52" s="164"/>
      <c r="H52" s="152"/>
    </row>
    <row r="53" spans="1:8" ht="30" customHeight="1" x14ac:dyDescent="0.25">
      <c r="A53" s="97" t="s">
        <v>13</v>
      </c>
      <c r="B53" s="125"/>
      <c r="C53" s="126" t="s">
        <v>14</v>
      </c>
      <c r="D53" s="125" t="s">
        <v>1</v>
      </c>
      <c r="E53" s="127">
        <v>1</v>
      </c>
      <c r="F53" s="95"/>
      <c r="G53" s="129"/>
    </row>
    <row r="54" spans="1:8" ht="30" customHeight="1" x14ac:dyDescent="0.25">
      <c r="A54" s="117"/>
      <c r="B54" s="118"/>
      <c r="C54" s="119"/>
      <c r="D54" s="118"/>
      <c r="E54" s="120"/>
      <c r="F54" s="109"/>
      <c r="G54" s="110"/>
    </row>
    <row r="55" spans="1:8" ht="30" customHeight="1" x14ac:dyDescent="0.25">
      <c r="A55" s="159" t="s">
        <v>207</v>
      </c>
      <c r="B55" s="160"/>
      <c r="C55" s="161" t="s">
        <v>16</v>
      </c>
      <c r="D55" s="160" t="s">
        <v>1</v>
      </c>
      <c r="E55" s="162"/>
      <c r="F55" s="163"/>
      <c r="G55" s="164"/>
      <c r="H55" s="152"/>
    </row>
    <row r="56" spans="1:8" ht="30" customHeight="1" x14ac:dyDescent="0.25">
      <c r="A56" s="97" t="s">
        <v>15</v>
      </c>
      <c r="B56" s="125"/>
      <c r="C56" s="126" t="s">
        <v>16</v>
      </c>
      <c r="D56" s="125" t="s">
        <v>1</v>
      </c>
      <c r="E56" s="127">
        <v>1</v>
      </c>
      <c r="F56" s="95"/>
      <c r="G56" s="132"/>
    </row>
    <row r="57" spans="1:8" ht="30" customHeight="1" x14ac:dyDescent="0.25">
      <c r="A57" s="136">
        <v>12</v>
      </c>
      <c r="B57" s="130" t="s">
        <v>190</v>
      </c>
      <c r="C57" s="126" t="s">
        <v>193</v>
      </c>
      <c r="D57" s="125" t="s">
        <v>192</v>
      </c>
      <c r="E57" s="127">
        <v>0.2</v>
      </c>
      <c r="F57" s="95"/>
      <c r="G57" s="171"/>
    </row>
    <row r="58" spans="1:8" ht="30" customHeight="1" x14ac:dyDescent="0.25">
      <c r="A58" s="136">
        <v>8</v>
      </c>
      <c r="B58" s="130" t="s">
        <v>190</v>
      </c>
      <c r="C58" s="126" t="s">
        <v>191</v>
      </c>
      <c r="D58" s="125" t="s">
        <v>192</v>
      </c>
      <c r="E58" s="127">
        <v>0.2</v>
      </c>
      <c r="F58" s="95"/>
      <c r="G58" s="171"/>
    </row>
    <row r="59" spans="1:8" ht="30" customHeight="1" x14ac:dyDescent="0.25">
      <c r="A59" s="117"/>
      <c r="B59" s="118"/>
      <c r="C59" s="119"/>
      <c r="D59" s="118"/>
      <c r="E59" s="120"/>
      <c r="F59" s="109"/>
      <c r="G59" s="110"/>
    </row>
    <row r="60" spans="1:8" ht="30" customHeight="1" x14ac:dyDescent="0.25">
      <c r="A60" s="117"/>
      <c r="B60" s="118"/>
      <c r="C60" s="119"/>
      <c r="D60" s="118"/>
      <c r="E60" s="120"/>
      <c r="F60" s="109"/>
      <c r="G60" s="110"/>
    </row>
    <row r="61" spans="1:8" ht="30" customHeight="1" x14ac:dyDescent="0.25">
      <c r="A61" s="159" t="s">
        <v>208</v>
      </c>
      <c r="B61" s="160"/>
      <c r="C61" s="161" t="s">
        <v>18</v>
      </c>
      <c r="D61" s="160" t="s">
        <v>1</v>
      </c>
      <c r="E61" s="162"/>
      <c r="F61" s="163"/>
      <c r="G61" s="164"/>
      <c r="H61" s="152"/>
    </row>
    <row r="62" spans="1:8" ht="30" customHeight="1" x14ac:dyDescent="0.25">
      <c r="A62" s="97" t="s">
        <v>17</v>
      </c>
      <c r="B62" s="125"/>
      <c r="C62" s="126" t="s">
        <v>18</v>
      </c>
      <c r="D62" s="125" t="s">
        <v>1</v>
      </c>
      <c r="E62" s="127">
        <v>1</v>
      </c>
      <c r="F62" s="95"/>
      <c r="G62" s="132"/>
    </row>
    <row r="63" spans="1:8" ht="30" customHeight="1" x14ac:dyDescent="0.25">
      <c r="A63" s="136">
        <v>12</v>
      </c>
      <c r="B63" s="130" t="s">
        <v>190</v>
      </c>
      <c r="C63" s="126" t="s">
        <v>193</v>
      </c>
      <c r="D63" s="125" t="s">
        <v>192</v>
      </c>
      <c r="E63" s="127">
        <v>1</v>
      </c>
      <c r="F63" s="95"/>
      <c r="G63" s="171"/>
    </row>
    <row r="64" spans="1:8" ht="30" customHeight="1" x14ac:dyDescent="0.25">
      <c r="A64" s="136">
        <v>8</v>
      </c>
      <c r="B64" s="130" t="s">
        <v>190</v>
      </c>
      <c r="C64" s="126" t="s">
        <v>191</v>
      </c>
      <c r="D64" s="125" t="s">
        <v>192</v>
      </c>
      <c r="E64" s="127">
        <v>1</v>
      </c>
      <c r="F64" s="95"/>
      <c r="G64" s="171"/>
    </row>
    <row r="65" spans="1:8" ht="30" customHeight="1" x14ac:dyDescent="0.25">
      <c r="A65" s="117"/>
      <c r="B65" s="118"/>
      <c r="C65" s="119"/>
      <c r="D65" s="118"/>
      <c r="E65" s="120"/>
      <c r="F65" s="109"/>
      <c r="G65" s="110"/>
    </row>
    <row r="66" spans="1:8" ht="30" customHeight="1" x14ac:dyDescent="0.25">
      <c r="A66" s="159" t="s">
        <v>209</v>
      </c>
      <c r="B66" s="160"/>
      <c r="C66" s="161" t="s">
        <v>20</v>
      </c>
      <c r="D66" s="160" t="s">
        <v>1</v>
      </c>
      <c r="E66" s="162"/>
      <c r="F66" s="163"/>
      <c r="G66" s="164"/>
      <c r="H66" s="152"/>
    </row>
    <row r="67" spans="1:8" ht="30" customHeight="1" x14ac:dyDescent="0.25">
      <c r="A67" s="97" t="s">
        <v>19</v>
      </c>
      <c r="B67" s="125"/>
      <c r="C67" s="126" t="s">
        <v>20</v>
      </c>
      <c r="D67" s="125" t="s">
        <v>1</v>
      </c>
      <c r="E67" s="127">
        <v>1</v>
      </c>
      <c r="F67" s="95"/>
      <c r="G67" s="132"/>
    </row>
    <row r="68" spans="1:8" ht="30" customHeight="1" x14ac:dyDescent="0.25">
      <c r="A68" s="136">
        <v>12</v>
      </c>
      <c r="B68" s="130" t="s">
        <v>190</v>
      </c>
      <c r="C68" s="126" t="s">
        <v>193</v>
      </c>
      <c r="D68" s="125" t="s">
        <v>192</v>
      </c>
      <c r="E68" s="127">
        <v>0.2</v>
      </c>
      <c r="F68" s="95"/>
      <c r="G68" s="171"/>
    </row>
    <row r="69" spans="1:8" ht="30" customHeight="1" x14ac:dyDescent="0.25">
      <c r="A69" s="136">
        <v>8</v>
      </c>
      <c r="B69" s="130" t="s">
        <v>190</v>
      </c>
      <c r="C69" s="126" t="s">
        <v>191</v>
      </c>
      <c r="D69" s="125" t="s">
        <v>192</v>
      </c>
      <c r="E69" s="127">
        <v>0.2</v>
      </c>
      <c r="F69" s="95"/>
      <c r="G69" s="171"/>
    </row>
    <row r="70" spans="1:8" ht="30" customHeight="1" x14ac:dyDescent="0.25">
      <c r="A70" s="117"/>
      <c r="B70" s="118"/>
      <c r="C70" s="119"/>
      <c r="D70" s="118"/>
      <c r="E70" s="120"/>
      <c r="F70" s="109"/>
      <c r="G70" s="110"/>
    </row>
    <row r="71" spans="1:8" ht="30" customHeight="1" x14ac:dyDescent="0.25">
      <c r="A71" s="117"/>
      <c r="B71" s="118"/>
      <c r="C71" s="119"/>
      <c r="D71" s="118"/>
      <c r="E71" s="120"/>
      <c r="F71" s="109"/>
      <c r="G71" s="110"/>
    </row>
    <row r="72" spans="1:8" ht="30" customHeight="1" x14ac:dyDescent="0.25">
      <c r="A72" s="159" t="s">
        <v>210</v>
      </c>
      <c r="B72" s="160"/>
      <c r="C72" s="161" t="s">
        <v>22</v>
      </c>
      <c r="D72" s="160" t="s">
        <v>1</v>
      </c>
      <c r="E72" s="162"/>
      <c r="F72" s="163"/>
      <c r="G72" s="164"/>
      <c r="H72" s="152"/>
    </row>
    <row r="73" spans="1:8" ht="30" customHeight="1" x14ac:dyDescent="0.25">
      <c r="A73" s="97" t="s">
        <v>21</v>
      </c>
      <c r="B73" s="125"/>
      <c r="C73" s="126" t="s">
        <v>22</v>
      </c>
      <c r="D73" s="125" t="s">
        <v>1</v>
      </c>
      <c r="E73" s="127">
        <v>1</v>
      </c>
      <c r="F73" s="95"/>
      <c r="G73" s="132"/>
    </row>
    <row r="74" spans="1:8" ht="30" customHeight="1" x14ac:dyDescent="0.25">
      <c r="A74" s="136">
        <v>12</v>
      </c>
      <c r="B74" s="130" t="s">
        <v>190</v>
      </c>
      <c r="C74" s="126" t="s">
        <v>193</v>
      </c>
      <c r="D74" s="125" t="s">
        <v>192</v>
      </c>
      <c r="E74" s="127">
        <v>0.1</v>
      </c>
      <c r="F74" s="95"/>
      <c r="G74" s="171"/>
    </row>
    <row r="75" spans="1:8" ht="30" customHeight="1" x14ac:dyDescent="0.25">
      <c r="A75" s="136">
        <v>8</v>
      </c>
      <c r="B75" s="130" t="s">
        <v>190</v>
      </c>
      <c r="C75" s="126" t="s">
        <v>191</v>
      </c>
      <c r="D75" s="125" t="s">
        <v>192</v>
      </c>
      <c r="E75" s="127">
        <v>0.1</v>
      </c>
      <c r="F75" s="95"/>
      <c r="G75" s="171"/>
    </row>
    <row r="76" spans="1:8" ht="30" customHeight="1" x14ac:dyDescent="0.25">
      <c r="A76" s="117"/>
      <c r="B76" s="118"/>
      <c r="C76" s="119"/>
      <c r="D76" s="118"/>
      <c r="E76" s="120"/>
      <c r="F76" s="109"/>
      <c r="G76" s="110"/>
    </row>
    <row r="77" spans="1:8" ht="30" customHeight="1" x14ac:dyDescent="0.25">
      <c r="A77" s="159" t="s">
        <v>211</v>
      </c>
      <c r="B77" s="160"/>
      <c r="C77" s="161" t="s">
        <v>24</v>
      </c>
      <c r="D77" s="160" t="s">
        <v>1</v>
      </c>
      <c r="E77" s="162"/>
      <c r="F77" s="163"/>
      <c r="G77" s="164"/>
      <c r="H77" s="152"/>
    </row>
    <row r="78" spans="1:8" ht="30" customHeight="1" x14ac:dyDescent="0.25">
      <c r="A78" s="97" t="s">
        <v>23</v>
      </c>
      <c r="B78" s="125"/>
      <c r="C78" s="126" t="s">
        <v>24</v>
      </c>
      <c r="D78" s="125" t="s">
        <v>1</v>
      </c>
      <c r="E78" s="127">
        <v>1</v>
      </c>
      <c r="F78" s="95"/>
      <c r="G78" s="132"/>
    </row>
    <row r="79" spans="1:8" ht="30" customHeight="1" x14ac:dyDescent="0.25">
      <c r="A79" s="136">
        <v>12</v>
      </c>
      <c r="B79" s="130" t="s">
        <v>190</v>
      </c>
      <c r="C79" s="126" t="s">
        <v>193</v>
      </c>
      <c r="D79" s="125" t="s">
        <v>192</v>
      </c>
      <c r="E79" s="127">
        <v>0.4</v>
      </c>
      <c r="F79" s="95"/>
      <c r="G79" s="171"/>
    </row>
    <row r="80" spans="1:8" ht="30" customHeight="1" x14ac:dyDescent="0.25">
      <c r="A80" s="136">
        <v>8</v>
      </c>
      <c r="B80" s="130" t="s">
        <v>190</v>
      </c>
      <c r="C80" s="126" t="s">
        <v>191</v>
      </c>
      <c r="D80" s="125" t="s">
        <v>192</v>
      </c>
      <c r="E80" s="127">
        <v>0.4</v>
      </c>
      <c r="F80" s="95"/>
      <c r="G80" s="171"/>
    </row>
    <row r="81" spans="1:11" ht="30" customHeight="1" x14ac:dyDescent="0.25">
      <c r="A81" s="117"/>
      <c r="B81" s="118"/>
      <c r="C81" s="119"/>
      <c r="D81" s="118"/>
      <c r="E81" s="120"/>
      <c r="F81" s="109"/>
      <c r="G81" s="110"/>
    </row>
    <row r="82" spans="1:11" ht="30" customHeight="1" x14ac:dyDescent="0.25">
      <c r="A82" s="117"/>
      <c r="B82" s="118"/>
      <c r="C82" s="119"/>
      <c r="D82" s="118"/>
      <c r="E82" s="120"/>
      <c r="F82" s="109"/>
      <c r="G82" s="110"/>
    </row>
    <row r="83" spans="1:11" ht="30" customHeight="1" x14ac:dyDescent="0.25">
      <c r="A83" s="159" t="s">
        <v>212</v>
      </c>
      <c r="B83" s="160"/>
      <c r="C83" s="161" t="s">
        <v>25</v>
      </c>
      <c r="D83" s="160" t="s">
        <v>1</v>
      </c>
      <c r="E83" s="162"/>
      <c r="F83" s="163"/>
      <c r="G83" s="164"/>
      <c r="H83" s="152"/>
    </row>
    <row r="84" spans="1:11" ht="30" customHeight="1" x14ac:dyDescent="0.25">
      <c r="A84" s="97" t="s">
        <v>23</v>
      </c>
      <c r="B84" s="93"/>
      <c r="C84" s="96" t="s">
        <v>24</v>
      </c>
      <c r="D84" s="93" t="s">
        <v>1</v>
      </c>
      <c r="E84" s="94">
        <v>1</v>
      </c>
      <c r="F84" s="95"/>
      <c r="G84" s="132"/>
    </row>
    <row r="85" spans="1:11" ht="30" customHeight="1" x14ac:dyDescent="0.25">
      <c r="A85" s="136">
        <v>12</v>
      </c>
      <c r="B85" s="137" t="s">
        <v>190</v>
      </c>
      <c r="C85" s="96" t="s">
        <v>193</v>
      </c>
      <c r="D85" s="93" t="s">
        <v>192</v>
      </c>
      <c r="E85" s="94">
        <v>0.7</v>
      </c>
      <c r="F85" s="95"/>
      <c r="G85" s="171"/>
    </row>
    <row r="86" spans="1:11" ht="30" customHeight="1" x14ac:dyDescent="0.25">
      <c r="A86" s="136">
        <v>8</v>
      </c>
      <c r="B86" s="137" t="s">
        <v>190</v>
      </c>
      <c r="C86" s="96" t="s">
        <v>191</v>
      </c>
      <c r="D86" s="93" t="s">
        <v>192</v>
      </c>
      <c r="E86" s="94">
        <v>0.7</v>
      </c>
      <c r="F86" s="95"/>
      <c r="G86" s="171"/>
    </row>
    <row r="87" spans="1:11" ht="30" customHeight="1" x14ac:dyDescent="0.25">
      <c r="A87" s="117"/>
      <c r="B87" s="118"/>
      <c r="C87" s="119"/>
      <c r="D87" s="118"/>
      <c r="E87" s="120"/>
      <c r="F87" s="109"/>
      <c r="G87" s="110"/>
    </row>
    <row r="88" spans="1:11" ht="30" customHeight="1" x14ac:dyDescent="0.25">
      <c r="A88" s="159" t="s">
        <v>213</v>
      </c>
      <c r="B88" s="160"/>
      <c r="C88" s="161" t="s">
        <v>27</v>
      </c>
      <c r="D88" s="160" t="s">
        <v>1</v>
      </c>
      <c r="E88" s="162"/>
      <c r="F88" s="163"/>
      <c r="G88" s="164"/>
      <c r="H88" s="152"/>
    </row>
    <row r="89" spans="1:11" ht="30" customHeight="1" x14ac:dyDescent="0.25">
      <c r="A89" s="97" t="s">
        <v>26</v>
      </c>
      <c r="B89" s="125"/>
      <c r="C89" s="126" t="s">
        <v>27</v>
      </c>
      <c r="D89" s="125" t="s">
        <v>1</v>
      </c>
      <c r="E89" s="127">
        <v>1</v>
      </c>
      <c r="F89" s="95"/>
      <c r="G89" s="129"/>
    </row>
    <row r="90" spans="1:11" ht="30" customHeight="1" x14ac:dyDescent="0.25">
      <c r="A90" s="117"/>
      <c r="B90" s="118"/>
      <c r="C90" s="119"/>
      <c r="D90" s="118"/>
      <c r="E90" s="120"/>
      <c r="F90" s="109"/>
      <c r="G90" s="110"/>
    </row>
    <row r="91" spans="1:11" ht="30" customHeight="1" x14ac:dyDescent="0.25">
      <c r="A91" s="159" t="s">
        <v>214</v>
      </c>
      <c r="B91" s="160"/>
      <c r="C91" s="161" t="s">
        <v>29</v>
      </c>
      <c r="D91" s="160" t="s">
        <v>1</v>
      </c>
      <c r="E91" s="162"/>
      <c r="F91" s="163"/>
      <c r="G91" s="164"/>
      <c r="H91" s="152"/>
      <c r="I91" s="152"/>
      <c r="J91" s="152"/>
      <c r="K91" s="152"/>
    </row>
    <row r="92" spans="1:11" ht="30" customHeight="1" x14ac:dyDescent="0.25">
      <c r="A92" s="97" t="s">
        <v>28</v>
      </c>
      <c r="B92" s="125"/>
      <c r="C92" s="126" t="s">
        <v>29</v>
      </c>
      <c r="D92" s="125" t="s">
        <v>1</v>
      </c>
      <c r="E92" s="127">
        <v>1</v>
      </c>
      <c r="F92" s="95"/>
      <c r="G92" s="129"/>
    </row>
    <row r="93" spans="1:11" ht="30" customHeight="1" x14ac:dyDescent="0.25">
      <c r="A93" s="117"/>
      <c r="B93" s="118"/>
      <c r="C93" s="119"/>
      <c r="D93" s="118"/>
      <c r="E93" s="120"/>
      <c r="F93" s="109"/>
      <c r="G93" s="110"/>
    </row>
    <row r="94" spans="1:11" ht="30" customHeight="1" x14ac:dyDescent="0.25">
      <c r="A94" s="117"/>
      <c r="B94" s="118"/>
      <c r="C94" s="119"/>
      <c r="D94" s="118"/>
      <c r="E94" s="120"/>
      <c r="F94" s="109"/>
      <c r="G94" s="110"/>
    </row>
    <row r="95" spans="1:11" ht="30" customHeight="1" x14ac:dyDescent="0.25">
      <c r="A95" s="165" t="s">
        <v>215</v>
      </c>
      <c r="B95" s="166"/>
      <c r="C95" s="167" t="s">
        <v>216</v>
      </c>
      <c r="D95" s="166" t="s">
        <v>1</v>
      </c>
      <c r="E95" s="168"/>
      <c r="F95" s="163"/>
      <c r="G95" s="164"/>
      <c r="H95" s="152"/>
    </row>
    <row r="96" spans="1:11" ht="36" customHeight="1" x14ac:dyDescent="0.25">
      <c r="A96" s="174">
        <v>37558</v>
      </c>
      <c r="B96" s="133" t="s">
        <v>201</v>
      </c>
      <c r="C96" s="134" t="s">
        <v>217</v>
      </c>
      <c r="D96" s="133" t="s">
        <v>179</v>
      </c>
      <c r="E96" s="135">
        <v>1</v>
      </c>
      <c r="F96" s="95"/>
      <c r="G96" s="132"/>
    </row>
    <row r="97" spans="1:8" ht="30" customHeight="1" x14ac:dyDescent="0.25">
      <c r="A97" s="156">
        <v>5</v>
      </c>
      <c r="B97" s="125" t="s">
        <v>190</v>
      </c>
      <c r="C97" s="134" t="s">
        <v>218</v>
      </c>
      <c r="D97" s="133" t="s">
        <v>192</v>
      </c>
      <c r="E97" s="135">
        <v>0.1</v>
      </c>
      <c r="F97" s="95"/>
      <c r="G97" s="171"/>
    </row>
    <row r="98" spans="1:8" ht="30" customHeight="1" x14ac:dyDescent="0.25">
      <c r="A98" s="117"/>
      <c r="B98" s="118"/>
      <c r="C98" s="119"/>
      <c r="D98" s="118"/>
      <c r="E98" s="120"/>
      <c r="F98" s="109"/>
      <c r="G98" s="110"/>
    </row>
    <row r="99" spans="1:8" ht="30" customHeight="1" x14ac:dyDescent="0.25">
      <c r="A99" s="117"/>
      <c r="B99" s="118"/>
      <c r="C99" s="119"/>
      <c r="D99" s="118"/>
      <c r="E99" s="120"/>
      <c r="F99" s="109"/>
      <c r="G99" s="110"/>
    </row>
    <row r="100" spans="1:8" ht="30" customHeight="1" x14ac:dyDescent="0.25">
      <c r="A100" s="159" t="s">
        <v>239</v>
      </c>
      <c r="B100" s="160"/>
      <c r="C100" s="161" t="s">
        <v>240</v>
      </c>
      <c r="D100" s="160" t="s">
        <v>1</v>
      </c>
      <c r="E100" s="162"/>
      <c r="F100" s="163"/>
      <c r="G100" s="164"/>
      <c r="H100" s="152"/>
    </row>
    <row r="101" spans="1:8" ht="30" customHeight="1" x14ac:dyDescent="0.25">
      <c r="A101" s="97">
        <v>34721</v>
      </c>
      <c r="B101" s="125" t="s">
        <v>201</v>
      </c>
      <c r="C101" s="126" t="s">
        <v>241</v>
      </c>
      <c r="D101" s="125" t="s">
        <v>219</v>
      </c>
      <c r="E101" s="127">
        <f>0.16*0.16</f>
        <v>2.5600000000000001E-2</v>
      </c>
      <c r="F101" s="95"/>
      <c r="G101" s="132"/>
    </row>
    <row r="102" spans="1:8" ht="30" customHeight="1" x14ac:dyDescent="0.25">
      <c r="A102" s="136">
        <v>39961</v>
      </c>
      <c r="B102" s="125" t="s">
        <v>201</v>
      </c>
      <c r="C102" s="126" t="s">
        <v>242</v>
      </c>
      <c r="D102" s="125" t="s">
        <v>1</v>
      </c>
      <c r="E102" s="127">
        <v>0.25</v>
      </c>
      <c r="F102" s="95"/>
      <c r="G102" s="132"/>
    </row>
    <row r="103" spans="1:8" ht="30" customHeight="1" x14ac:dyDescent="0.25">
      <c r="A103" s="136">
        <v>5</v>
      </c>
      <c r="B103" s="125" t="s">
        <v>190</v>
      </c>
      <c r="C103" s="126" t="s">
        <v>218</v>
      </c>
      <c r="D103" s="125" t="s">
        <v>192</v>
      </c>
      <c r="E103" s="127">
        <v>0.5</v>
      </c>
      <c r="F103" s="95"/>
      <c r="G103" s="171"/>
    </row>
    <row r="104" spans="1:8" ht="30" customHeight="1" x14ac:dyDescent="0.25">
      <c r="A104" s="117"/>
      <c r="B104" s="118"/>
      <c r="C104" s="119"/>
      <c r="D104" s="118"/>
      <c r="E104" s="120"/>
      <c r="F104" s="109"/>
      <c r="G104" s="110"/>
    </row>
    <row r="105" spans="1:8" ht="30" customHeight="1" x14ac:dyDescent="0.25">
      <c r="A105" s="117"/>
      <c r="B105" s="118"/>
      <c r="C105" s="119"/>
      <c r="D105" s="118"/>
      <c r="E105" s="120"/>
      <c r="F105" s="109"/>
      <c r="G105" s="110"/>
    </row>
    <row r="106" spans="1:8" ht="30" customHeight="1" x14ac:dyDescent="0.25">
      <c r="A106" s="159" t="s">
        <v>243</v>
      </c>
      <c r="B106" s="160"/>
      <c r="C106" s="169" t="s">
        <v>244</v>
      </c>
      <c r="D106" s="160" t="s">
        <v>219</v>
      </c>
      <c r="E106" s="162"/>
      <c r="F106" s="163"/>
      <c r="G106" s="164"/>
      <c r="H106" s="152"/>
    </row>
    <row r="107" spans="1:8" ht="30" customHeight="1" x14ac:dyDescent="0.25">
      <c r="A107" s="136">
        <v>37401</v>
      </c>
      <c r="B107" s="137" t="s">
        <v>201</v>
      </c>
      <c r="C107" s="96" t="s">
        <v>244</v>
      </c>
      <c r="D107" s="93" t="s">
        <v>1</v>
      </c>
      <c r="E107" s="94">
        <v>1</v>
      </c>
      <c r="F107" s="95"/>
      <c r="G107" s="132"/>
    </row>
    <row r="108" spans="1:8" ht="30" customHeight="1" x14ac:dyDescent="0.25">
      <c r="A108" s="136">
        <v>11950</v>
      </c>
      <c r="B108" s="137" t="s">
        <v>201</v>
      </c>
      <c r="C108" s="96" t="s">
        <v>245</v>
      </c>
      <c r="D108" s="93" t="s">
        <v>1</v>
      </c>
      <c r="E108" s="94">
        <v>4</v>
      </c>
      <c r="F108" s="95"/>
      <c r="G108" s="132"/>
    </row>
    <row r="109" spans="1:8" ht="30" customHeight="1" x14ac:dyDescent="0.25">
      <c r="A109" s="136">
        <v>5</v>
      </c>
      <c r="B109" s="93" t="s">
        <v>190</v>
      </c>
      <c r="C109" s="96" t="s">
        <v>218</v>
      </c>
      <c r="D109" s="93" t="s">
        <v>192</v>
      </c>
      <c r="E109" s="94">
        <v>0.3</v>
      </c>
      <c r="F109" s="95"/>
      <c r="G109" s="171"/>
    </row>
    <row r="110" spans="1:8" ht="30" customHeight="1" x14ac:dyDescent="0.25">
      <c r="A110" s="136">
        <v>4</v>
      </c>
      <c r="B110" s="93" t="s">
        <v>190</v>
      </c>
      <c r="C110" s="96" t="s">
        <v>231</v>
      </c>
      <c r="D110" s="93" t="s">
        <v>192</v>
      </c>
      <c r="E110" s="94">
        <v>0.3</v>
      </c>
      <c r="F110" s="95"/>
      <c r="G110" s="132"/>
    </row>
    <row r="111" spans="1:8" ht="30" customHeight="1" x14ac:dyDescent="0.25">
      <c r="A111" s="117"/>
      <c r="B111" s="118"/>
      <c r="C111" s="119"/>
      <c r="D111" s="118"/>
      <c r="E111" s="120"/>
      <c r="F111" s="109"/>
      <c r="G111" s="110"/>
    </row>
    <row r="112" spans="1:8" ht="30" customHeight="1" x14ac:dyDescent="0.25">
      <c r="A112" s="159" t="s">
        <v>246</v>
      </c>
      <c r="B112" s="160"/>
      <c r="C112" s="169" t="s">
        <v>247</v>
      </c>
      <c r="D112" s="160" t="s">
        <v>219</v>
      </c>
      <c r="E112" s="162"/>
      <c r="F112" s="163"/>
      <c r="G112" s="164"/>
      <c r="H112" s="152"/>
    </row>
    <row r="113" spans="1:8" ht="30" customHeight="1" x14ac:dyDescent="0.25">
      <c r="A113" s="136">
        <v>11758</v>
      </c>
      <c r="B113" s="130" t="s">
        <v>201</v>
      </c>
      <c r="C113" s="126" t="s">
        <v>247</v>
      </c>
      <c r="D113" s="125" t="s">
        <v>1</v>
      </c>
      <c r="E113" s="127">
        <v>1</v>
      </c>
      <c r="F113" s="95"/>
      <c r="G113" s="132"/>
    </row>
    <row r="114" spans="1:8" ht="30" customHeight="1" x14ac:dyDescent="0.25">
      <c r="A114" s="136">
        <v>11950</v>
      </c>
      <c r="B114" s="130" t="s">
        <v>201</v>
      </c>
      <c r="C114" s="126" t="s">
        <v>245</v>
      </c>
      <c r="D114" s="125" t="s">
        <v>1</v>
      </c>
      <c r="E114" s="127">
        <v>4</v>
      </c>
      <c r="F114" s="95"/>
      <c r="G114" s="132"/>
    </row>
    <row r="115" spans="1:8" ht="30" customHeight="1" x14ac:dyDescent="0.25">
      <c r="A115" s="136">
        <v>5</v>
      </c>
      <c r="B115" s="125" t="s">
        <v>190</v>
      </c>
      <c r="C115" s="126" t="s">
        <v>218</v>
      </c>
      <c r="D115" s="125" t="s">
        <v>192</v>
      </c>
      <c r="E115" s="127">
        <v>0.3</v>
      </c>
      <c r="F115" s="95"/>
      <c r="G115" s="171"/>
    </row>
    <row r="116" spans="1:8" ht="30" customHeight="1" x14ac:dyDescent="0.25">
      <c r="A116" s="136">
        <v>4</v>
      </c>
      <c r="B116" s="125" t="s">
        <v>190</v>
      </c>
      <c r="C116" s="126" t="s">
        <v>231</v>
      </c>
      <c r="D116" s="125" t="s">
        <v>192</v>
      </c>
      <c r="E116" s="127">
        <v>0.3</v>
      </c>
      <c r="F116" s="95"/>
      <c r="G116" s="132"/>
    </row>
    <row r="117" spans="1:8" ht="30" customHeight="1" x14ac:dyDescent="0.25">
      <c r="A117" s="117"/>
      <c r="B117" s="118"/>
      <c r="C117" s="119"/>
      <c r="D117" s="118"/>
      <c r="E117" s="120"/>
      <c r="F117" s="109"/>
      <c r="G117" s="110"/>
    </row>
    <row r="118" spans="1:8" ht="30" customHeight="1" x14ac:dyDescent="0.25">
      <c r="A118" s="159" t="s">
        <v>248</v>
      </c>
      <c r="B118" s="160"/>
      <c r="C118" s="169" t="s">
        <v>249</v>
      </c>
      <c r="D118" s="160" t="s">
        <v>219</v>
      </c>
      <c r="E118" s="162"/>
      <c r="F118" s="163"/>
      <c r="G118" s="164"/>
      <c r="H118" s="152"/>
    </row>
    <row r="119" spans="1:8" ht="30" customHeight="1" x14ac:dyDescent="0.25">
      <c r="A119" s="136">
        <v>37400</v>
      </c>
      <c r="B119" s="130" t="s">
        <v>201</v>
      </c>
      <c r="C119" s="126" t="s">
        <v>249</v>
      </c>
      <c r="D119" s="125" t="s">
        <v>1</v>
      </c>
      <c r="E119" s="127">
        <v>1</v>
      </c>
      <c r="F119" s="95"/>
      <c r="G119" s="132"/>
    </row>
    <row r="120" spans="1:8" ht="30" customHeight="1" x14ac:dyDescent="0.25">
      <c r="A120" s="136">
        <v>11950</v>
      </c>
      <c r="B120" s="130" t="s">
        <v>201</v>
      </c>
      <c r="C120" s="126" t="s">
        <v>245</v>
      </c>
      <c r="D120" s="125" t="s">
        <v>1</v>
      </c>
      <c r="E120" s="127">
        <v>4</v>
      </c>
      <c r="F120" s="95"/>
      <c r="G120" s="132"/>
    </row>
    <row r="121" spans="1:8" ht="30" customHeight="1" x14ac:dyDescent="0.25">
      <c r="A121" s="136">
        <v>5</v>
      </c>
      <c r="B121" s="125" t="s">
        <v>190</v>
      </c>
      <c r="C121" s="126" t="s">
        <v>218</v>
      </c>
      <c r="D121" s="125" t="s">
        <v>192</v>
      </c>
      <c r="E121" s="127">
        <v>0.3</v>
      </c>
      <c r="F121" s="95"/>
      <c r="G121" s="171"/>
    </row>
    <row r="122" spans="1:8" ht="30" customHeight="1" x14ac:dyDescent="0.25">
      <c r="A122" s="136">
        <v>4</v>
      </c>
      <c r="B122" s="125" t="s">
        <v>190</v>
      </c>
      <c r="C122" s="126" t="s">
        <v>231</v>
      </c>
      <c r="D122" s="125" t="s">
        <v>192</v>
      </c>
      <c r="E122" s="127">
        <v>0.3</v>
      </c>
      <c r="F122" s="95"/>
      <c r="G122" s="132"/>
    </row>
    <row r="123" spans="1:8" ht="30" customHeight="1" x14ac:dyDescent="0.25">
      <c r="A123" s="117"/>
      <c r="B123" s="118"/>
      <c r="C123" s="119"/>
      <c r="D123" s="118"/>
      <c r="E123" s="120"/>
      <c r="F123" s="109"/>
      <c r="G123" s="110"/>
    </row>
    <row r="124" spans="1:8" ht="30" customHeight="1" x14ac:dyDescent="0.25">
      <c r="A124" s="159" t="s">
        <v>250</v>
      </c>
      <c r="B124" s="160"/>
      <c r="C124" s="161" t="s">
        <v>31</v>
      </c>
      <c r="D124" s="160" t="s">
        <v>32</v>
      </c>
      <c r="E124" s="162"/>
      <c r="F124" s="163"/>
      <c r="G124" s="164"/>
      <c r="H124" s="152"/>
    </row>
    <row r="125" spans="1:8" ht="30" customHeight="1" x14ac:dyDescent="0.25">
      <c r="A125" s="136" t="s">
        <v>30</v>
      </c>
      <c r="B125" s="130"/>
      <c r="C125" s="126" t="s">
        <v>31</v>
      </c>
      <c r="D125" s="125" t="s">
        <v>32</v>
      </c>
      <c r="E125" s="127">
        <v>1</v>
      </c>
      <c r="F125" s="95"/>
      <c r="G125" s="132"/>
    </row>
    <row r="126" spans="1:8" ht="30" customHeight="1" x14ac:dyDescent="0.25">
      <c r="A126" s="136">
        <v>8</v>
      </c>
      <c r="B126" s="130" t="s">
        <v>190</v>
      </c>
      <c r="C126" s="126" t="s">
        <v>191</v>
      </c>
      <c r="D126" s="125" t="s">
        <v>192</v>
      </c>
      <c r="E126" s="127">
        <v>0.5</v>
      </c>
      <c r="F126" s="95"/>
      <c r="G126" s="171"/>
    </row>
    <row r="127" spans="1:8" ht="30" customHeight="1" x14ac:dyDescent="0.25">
      <c r="A127" s="136">
        <v>12</v>
      </c>
      <c r="B127" s="130" t="s">
        <v>190</v>
      </c>
      <c r="C127" s="126" t="s">
        <v>193</v>
      </c>
      <c r="D127" s="125" t="s">
        <v>192</v>
      </c>
      <c r="E127" s="127">
        <v>0.5</v>
      </c>
      <c r="F127" s="95"/>
      <c r="G127" s="171"/>
    </row>
    <row r="128" spans="1:8" ht="30" customHeight="1" x14ac:dyDescent="0.25">
      <c r="A128" s="117"/>
      <c r="B128" s="118"/>
      <c r="C128" s="119"/>
      <c r="D128" s="118"/>
      <c r="E128" s="120"/>
      <c r="F128" s="109"/>
      <c r="G128" s="110"/>
    </row>
    <row r="129" spans="1:11" ht="30" customHeight="1" x14ac:dyDescent="0.25">
      <c r="A129" s="159" t="s">
        <v>251</v>
      </c>
      <c r="B129" s="160"/>
      <c r="C129" s="161" t="s">
        <v>34</v>
      </c>
      <c r="D129" s="160" t="s">
        <v>1</v>
      </c>
      <c r="E129" s="162"/>
      <c r="F129" s="163"/>
      <c r="G129" s="164"/>
      <c r="H129" s="152"/>
    </row>
    <row r="130" spans="1:11" ht="30" customHeight="1" x14ac:dyDescent="0.25">
      <c r="A130" s="136" t="s">
        <v>33</v>
      </c>
      <c r="B130" s="130"/>
      <c r="C130" s="126" t="s">
        <v>34</v>
      </c>
      <c r="D130" s="125" t="s">
        <v>1</v>
      </c>
      <c r="E130" s="127">
        <v>1</v>
      </c>
      <c r="F130" s="95"/>
      <c r="G130" s="132"/>
    </row>
    <row r="131" spans="1:11" ht="30" customHeight="1" x14ac:dyDescent="0.25">
      <c r="A131" s="136">
        <v>8</v>
      </c>
      <c r="B131" s="130" t="s">
        <v>190</v>
      </c>
      <c r="C131" s="126" t="s">
        <v>191</v>
      </c>
      <c r="D131" s="125" t="s">
        <v>192</v>
      </c>
      <c r="E131" s="127">
        <v>0.16</v>
      </c>
      <c r="F131" s="95"/>
      <c r="G131" s="171"/>
    </row>
    <row r="132" spans="1:11" ht="30" customHeight="1" x14ac:dyDescent="0.25">
      <c r="A132" s="136">
        <v>12</v>
      </c>
      <c r="B132" s="130" t="s">
        <v>190</v>
      </c>
      <c r="C132" s="126" t="s">
        <v>193</v>
      </c>
      <c r="D132" s="125" t="s">
        <v>192</v>
      </c>
      <c r="E132" s="127">
        <v>0.16</v>
      </c>
      <c r="F132" s="95"/>
      <c r="G132" s="171"/>
    </row>
    <row r="133" spans="1:11" ht="30" customHeight="1" x14ac:dyDescent="0.25">
      <c r="A133" s="117"/>
      <c r="B133" s="118"/>
      <c r="C133" s="119"/>
      <c r="D133" s="118"/>
      <c r="E133" s="120"/>
      <c r="F133" s="109"/>
      <c r="G133" s="110"/>
    </row>
    <row r="134" spans="1:11" ht="30" customHeight="1" x14ac:dyDescent="0.25">
      <c r="A134" s="159" t="s">
        <v>252</v>
      </c>
      <c r="B134" s="160"/>
      <c r="C134" s="161" t="s">
        <v>36</v>
      </c>
      <c r="D134" s="160" t="s">
        <v>1</v>
      </c>
      <c r="E134" s="162"/>
      <c r="F134" s="163"/>
      <c r="G134" s="164"/>
      <c r="H134" s="152"/>
      <c r="I134" s="152"/>
      <c r="J134" s="152"/>
      <c r="K134" s="152"/>
    </row>
    <row r="135" spans="1:11" ht="30" customHeight="1" x14ac:dyDescent="0.25">
      <c r="A135" s="136" t="s">
        <v>35</v>
      </c>
      <c r="B135" s="130"/>
      <c r="C135" s="126" t="s">
        <v>36</v>
      </c>
      <c r="D135" s="125" t="s">
        <v>1</v>
      </c>
      <c r="E135" s="127">
        <v>1</v>
      </c>
      <c r="F135" s="95"/>
      <c r="G135" s="132"/>
    </row>
    <row r="136" spans="1:11" ht="30" customHeight="1" x14ac:dyDescent="0.25">
      <c r="A136" s="136">
        <v>8</v>
      </c>
      <c r="B136" s="130" t="s">
        <v>190</v>
      </c>
      <c r="C136" s="126" t="s">
        <v>191</v>
      </c>
      <c r="D136" s="125" t="s">
        <v>192</v>
      </c>
      <c r="E136" s="127">
        <v>0.16</v>
      </c>
      <c r="F136" s="95"/>
      <c r="G136" s="171"/>
    </row>
    <row r="137" spans="1:11" ht="30" customHeight="1" x14ac:dyDescent="0.25">
      <c r="A137" s="136">
        <v>12</v>
      </c>
      <c r="B137" s="130" t="s">
        <v>190</v>
      </c>
      <c r="C137" s="126" t="s">
        <v>193</v>
      </c>
      <c r="D137" s="125" t="s">
        <v>192</v>
      </c>
      <c r="E137" s="127">
        <v>0.16</v>
      </c>
      <c r="F137" s="95"/>
      <c r="G137" s="171"/>
    </row>
    <row r="138" spans="1:11" ht="30" customHeight="1" x14ac:dyDescent="0.25">
      <c r="A138" s="117"/>
      <c r="B138" s="118"/>
      <c r="C138" s="119"/>
      <c r="D138" s="118"/>
      <c r="E138" s="120"/>
      <c r="F138" s="109"/>
      <c r="G138" s="110"/>
    </row>
    <row r="139" spans="1:11" ht="30" customHeight="1" x14ac:dyDescent="0.25">
      <c r="A139" s="117"/>
      <c r="B139" s="118"/>
      <c r="C139" s="119"/>
      <c r="D139" s="118"/>
      <c r="E139" s="120"/>
      <c r="F139" s="109"/>
      <c r="G139" s="110"/>
    </row>
    <row r="140" spans="1:11" ht="30" customHeight="1" x14ac:dyDescent="0.25">
      <c r="A140" s="159" t="s">
        <v>253</v>
      </c>
      <c r="B140" s="160"/>
      <c r="C140" s="161" t="s">
        <v>38</v>
      </c>
      <c r="D140" s="160" t="s">
        <v>32</v>
      </c>
      <c r="E140" s="162"/>
      <c r="F140" s="163"/>
      <c r="G140" s="164"/>
      <c r="H140" s="152"/>
    </row>
    <row r="141" spans="1:11" ht="30" customHeight="1" x14ac:dyDescent="0.25">
      <c r="A141" s="124" t="s">
        <v>37</v>
      </c>
      <c r="B141" s="125"/>
      <c r="C141" s="126" t="s">
        <v>38</v>
      </c>
      <c r="D141" s="125" t="s">
        <v>1</v>
      </c>
      <c r="E141" s="127">
        <v>1</v>
      </c>
      <c r="F141" s="128"/>
      <c r="G141" s="129"/>
    </row>
    <row r="142" spans="1:11" ht="30" customHeight="1" x14ac:dyDescent="0.25">
      <c r="A142" s="136">
        <v>8</v>
      </c>
      <c r="B142" s="130" t="s">
        <v>190</v>
      </c>
      <c r="C142" s="126" t="s">
        <v>191</v>
      </c>
      <c r="D142" s="125" t="s">
        <v>192</v>
      </c>
      <c r="E142" s="127">
        <v>0.5</v>
      </c>
      <c r="F142" s="128"/>
      <c r="G142" s="171"/>
    </row>
    <row r="143" spans="1:11" ht="30" customHeight="1" x14ac:dyDescent="0.25">
      <c r="A143" s="136">
        <v>12</v>
      </c>
      <c r="B143" s="130" t="s">
        <v>190</v>
      </c>
      <c r="C143" s="126" t="s">
        <v>193</v>
      </c>
      <c r="D143" s="125" t="s">
        <v>192</v>
      </c>
      <c r="E143" s="127">
        <v>0.5</v>
      </c>
      <c r="F143" s="128"/>
      <c r="G143" s="171"/>
    </row>
    <row r="144" spans="1:11" ht="30" customHeight="1" x14ac:dyDescent="0.25">
      <c r="A144" s="117"/>
      <c r="B144" s="118"/>
      <c r="C144" s="119"/>
      <c r="D144" s="118"/>
      <c r="E144" s="120"/>
      <c r="F144" s="109"/>
      <c r="G144" s="110"/>
    </row>
    <row r="145" spans="1:8" ht="30" customHeight="1" x14ac:dyDescent="0.25">
      <c r="A145" s="117"/>
      <c r="B145" s="118"/>
      <c r="C145" s="119"/>
      <c r="D145" s="118"/>
      <c r="E145" s="120"/>
      <c r="F145" s="109"/>
      <c r="G145" s="110"/>
    </row>
    <row r="146" spans="1:8" ht="30" customHeight="1" x14ac:dyDescent="0.25">
      <c r="A146" s="159" t="s">
        <v>254</v>
      </c>
      <c r="B146" s="160"/>
      <c r="C146" s="161" t="s">
        <v>40</v>
      </c>
      <c r="D146" s="160" t="s">
        <v>1</v>
      </c>
      <c r="E146" s="162"/>
      <c r="F146" s="163"/>
      <c r="G146" s="164"/>
      <c r="H146" s="152"/>
    </row>
    <row r="147" spans="1:8" ht="30" customHeight="1" x14ac:dyDescent="0.25">
      <c r="A147" s="124" t="s">
        <v>39</v>
      </c>
      <c r="B147" s="125"/>
      <c r="C147" s="126" t="s">
        <v>40</v>
      </c>
      <c r="D147" s="125" t="s">
        <v>1</v>
      </c>
      <c r="E147" s="127">
        <v>1</v>
      </c>
      <c r="F147" s="128"/>
      <c r="G147" s="129"/>
    </row>
    <row r="148" spans="1:8" ht="30" customHeight="1" x14ac:dyDescent="0.25">
      <c r="A148" s="136">
        <v>8</v>
      </c>
      <c r="B148" s="130" t="s">
        <v>190</v>
      </c>
      <c r="C148" s="126" t="s">
        <v>191</v>
      </c>
      <c r="D148" s="125" t="s">
        <v>192</v>
      </c>
      <c r="E148" s="127">
        <v>0.33</v>
      </c>
      <c r="F148" s="128"/>
      <c r="G148" s="171"/>
    </row>
    <row r="149" spans="1:8" ht="30" customHeight="1" x14ac:dyDescent="0.25">
      <c r="A149" s="136">
        <v>12</v>
      </c>
      <c r="B149" s="130" t="s">
        <v>190</v>
      </c>
      <c r="C149" s="126" t="s">
        <v>193</v>
      </c>
      <c r="D149" s="125" t="s">
        <v>192</v>
      </c>
      <c r="E149" s="127">
        <v>0.33</v>
      </c>
      <c r="F149" s="128"/>
      <c r="G149" s="171"/>
    </row>
    <row r="150" spans="1:8" ht="30" customHeight="1" x14ac:dyDescent="0.25">
      <c r="A150" s="117"/>
      <c r="B150" s="118"/>
      <c r="C150" s="119"/>
      <c r="D150" s="118"/>
      <c r="E150" s="120"/>
      <c r="F150" s="109"/>
      <c r="G150" s="110"/>
    </row>
    <row r="151" spans="1:8" ht="30" customHeight="1" x14ac:dyDescent="0.25">
      <c r="A151" s="159" t="s">
        <v>255</v>
      </c>
      <c r="B151" s="160"/>
      <c r="C151" s="161" t="s">
        <v>42</v>
      </c>
      <c r="D151" s="160" t="s">
        <v>1</v>
      </c>
      <c r="E151" s="162"/>
      <c r="F151" s="163"/>
      <c r="G151" s="164"/>
      <c r="H151" s="152"/>
    </row>
    <row r="152" spans="1:8" ht="30" customHeight="1" x14ac:dyDescent="0.25">
      <c r="A152" s="124" t="s">
        <v>41</v>
      </c>
      <c r="B152" s="125"/>
      <c r="C152" s="126" t="s">
        <v>42</v>
      </c>
      <c r="D152" s="125" t="s">
        <v>1</v>
      </c>
      <c r="E152" s="127">
        <v>1</v>
      </c>
      <c r="F152" s="128"/>
      <c r="G152" s="129"/>
    </row>
    <row r="153" spans="1:8" ht="30" customHeight="1" x14ac:dyDescent="0.25">
      <c r="A153" s="136">
        <v>8</v>
      </c>
      <c r="B153" s="130" t="s">
        <v>190</v>
      </c>
      <c r="C153" s="126" t="s">
        <v>191</v>
      </c>
      <c r="D153" s="125" t="s">
        <v>192</v>
      </c>
      <c r="E153" s="127">
        <v>0.16</v>
      </c>
      <c r="F153" s="128"/>
      <c r="G153" s="171"/>
    </row>
    <row r="154" spans="1:8" ht="30" customHeight="1" x14ac:dyDescent="0.25">
      <c r="A154" s="136">
        <v>12</v>
      </c>
      <c r="B154" s="130" t="s">
        <v>190</v>
      </c>
      <c r="C154" s="126" t="s">
        <v>193</v>
      </c>
      <c r="D154" s="125" t="s">
        <v>192</v>
      </c>
      <c r="E154" s="127">
        <v>0.16</v>
      </c>
      <c r="F154" s="128"/>
      <c r="G154" s="171"/>
    </row>
    <row r="155" spans="1:8" ht="30" customHeight="1" x14ac:dyDescent="0.25">
      <c r="A155" s="117"/>
      <c r="B155" s="118"/>
      <c r="C155" s="119"/>
      <c r="D155" s="118"/>
      <c r="E155" s="120"/>
      <c r="F155" s="109"/>
      <c r="G155" s="110"/>
    </row>
    <row r="156" spans="1:8" ht="30" customHeight="1" x14ac:dyDescent="0.25">
      <c r="A156" s="159" t="s">
        <v>256</v>
      </c>
      <c r="B156" s="160"/>
      <c r="C156" s="161" t="s">
        <v>44</v>
      </c>
      <c r="D156" s="160" t="s">
        <v>1</v>
      </c>
      <c r="E156" s="162"/>
      <c r="F156" s="163"/>
      <c r="G156" s="164"/>
      <c r="H156" s="152"/>
    </row>
    <row r="157" spans="1:8" ht="30" customHeight="1" x14ac:dyDescent="0.25">
      <c r="A157" s="124" t="s">
        <v>43</v>
      </c>
      <c r="B157" s="125"/>
      <c r="C157" s="126" t="s">
        <v>44</v>
      </c>
      <c r="D157" s="125" t="s">
        <v>1</v>
      </c>
      <c r="E157" s="127">
        <v>1</v>
      </c>
      <c r="F157" s="128"/>
      <c r="G157" s="129"/>
    </row>
    <row r="158" spans="1:8" ht="30" customHeight="1" x14ac:dyDescent="0.25">
      <c r="A158" s="136">
        <v>8</v>
      </c>
      <c r="B158" s="130" t="s">
        <v>190</v>
      </c>
      <c r="C158" s="126" t="s">
        <v>191</v>
      </c>
      <c r="D158" s="125" t="s">
        <v>192</v>
      </c>
      <c r="E158" s="127">
        <v>0.16</v>
      </c>
      <c r="F158" s="128"/>
      <c r="G158" s="171"/>
    </row>
    <row r="159" spans="1:8" ht="30" customHeight="1" x14ac:dyDescent="0.25">
      <c r="A159" s="136">
        <v>12</v>
      </c>
      <c r="B159" s="130" t="s">
        <v>190</v>
      </c>
      <c r="C159" s="126" t="s">
        <v>193</v>
      </c>
      <c r="D159" s="125" t="s">
        <v>192</v>
      </c>
      <c r="E159" s="127">
        <v>0.16</v>
      </c>
      <c r="F159" s="128"/>
      <c r="G159" s="171"/>
    </row>
    <row r="160" spans="1:8" ht="30" customHeight="1" x14ac:dyDescent="0.25">
      <c r="A160" s="117"/>
      <c r="B160" s="118"/>
      <c r="C160" s="119"/>
      <c r="D160" s="118"/>
      <c r="E160" s="120"/>
      <c r="F160" s="109"/>
      <c r="G160" s="110"/>
    </row>
    <row r="161" spans="1:8" ht="30" customHeight="1" x14ac:dyDescent="0.25">
      <c r="A161" s="117"/>
      <c r="B161" s="118"/>
      <c r="C161" s="119"/>
      <c r="D161" s="118"/>
      <c r="E161" s="120"/>
      <c r="F161" s="109"/>
      <c r="G161" s="110"/>
    </row>
    <row r="162" spans="1:8" ht="30" customHeight="1" x14ac:dyDescent="0.25">
      <c r="A162" s="159" t="s">
        <v>257</v>
      </c>
      <c r="B162" s="160"/>
      <c r="C162" s="161" t="s">
        <v>46</v>
      </c>
      <c r="D162" s="160" t="s">
        <v>32</v>
      </c>
      <c r="E162" s="162"/>
      <c r="F162" s="163"/>
      <c r="G162" s="164"/>
      <c r="H162" s="152"/>
    </row>
    <row r="163" spans="1:8" ht="39" customHeight="1" x14ac:dyDescent="0.25">
      <c r="A163" s="97" t="s">
        <v>45</v>
      </c>
      <c r="B163" s="93"/>
      <c r="C163" s="126" t="s">
        <v>46</v>
      </c>
      <c r="D163" s="125" t="s">
        <v>1</v>
      </c>
      <c r="E163" s="127">
        <v>1</v>
      </c>
      <c r="F163" s="95"/>
      <c r="G163" s="132"/>
    </row>
    <row r="164" spans="1:8" ht="30" customHeight="1" x14ac:dyDescent="0.25">
      <c r="A164" s="136">
        <v>8</v>
      </c>
      <c r="B164" s="130" t="s">
        <v>190</v>
      </c>
      <c r="C164" s="126" t="s">
        <v>191</v>
      </c>
      <c r="D164" s="125" t="s">
        <v>192</v>
      </c>
      <c r="E164" s="127">
        <v>30</v>
      </c>
      <c r="F164" s="95"/>
      <c r="G164" s="171"/>
    </row>
    <row r="165" spans="1:8" ht="30" customHeight="1" x14ac:dyDescent="0.25">
      <c r="A165" s="136">
        <v>12</v>
      </c>
      <c r="B165" s="130" t="s">
        <v>190</v>
      </c>
      <c r="C165" s="126" t="s">
        <v>193</v>
      </c>
      <c r="D165" s="125" t="s">
        <v>192</v>
      </c>
      <c r="E165" s="127">
        <v>30</v>
      </c>
      <c r="F165" s="95"/>
      <c r="G165" s="171"/>
    </row>
    <row r="166" spans="1:8" ht="30" customHeight="1" x14ac:dyDescent="0.25">
      <c r="A166" s="117"/>
      <c r="B166" s="118"/>
      <c r="C166" s="119"/>
      <c r="D166" s="118"/>
      <c r="E166" s="120"/>
      <c r="F166" s="109"/>
      <c r="G166" s="110"/>
    </row>
    <row r="167" spans="1:8" ht="30" customHeight="1" x14ac:dyDescent="0.25">
      <c r="A167" s="159" t="s">
        <v>258</v>
      </c>
      <c r="B167" s="160"/>
      <c r="C167" s="161" t="s">
        <v>259</v>
      </c>
      <c r="D167" s="160" t="s">
        <v>1</v>
      </c>
      <c r="E167" s="162"/>
      <c r="F167" s="163"/>
      <c r="G167" s="164"/>
      <c r="H167" s="152"/>
    </row>
    <row r="168" spans="1:8" ht="30" customHeight="1" x14ac:dyDescent="0.25">
      <c r="A168" s="97" t="s">
        <v>47</v>
      </c>
      <c r="B168" s="125"/>
      <c r="C168" s="126" t="s">
        <v>48</v>
      </c>
      <c r="D168" s="125" t="s">
        <v>1</v>
      </c>
      <c r="E168" s="127">
        <v>1</v>
      </c>
      <c r="F168" s="95"/>
      <c r="G168" s="132"/>
    </row>
    <row r="169" spans="1:8" ht="30" customHeight="1" x14ac:dyDescent="0.25">
      <c r="A169" s="136">
        <v>12</v>
      </c>
      <c r="B169" s="130" t="s">
        <v>190</v>
      </c>
      <c r="C169" s="126" t="s">
        <v>193</v>
      </c>
      <c r="D169" s="125" t="s">
        <v>192</v>
      </c>
      <c r="E169" s="127">
        <v>30</v>
      </c>
      <c r="F169" s="95"/>
      <c r="G169" s="171"/>
    </row>
    <row r="170" spans="1:8" ht="30" customHeight="1" x14ac:dyDescent="0.25">
      <c r="A170" s="136">
        <v>8</v>
      </c>
      <c r="B170" s="130" t="s">
        <v>190</v>
      </c>
      <c r="C170" s="126" t="s">
        <v>191</v>
      </c>
      <c r="D170" s="125" t="s">
        <v>192</v>
      </c>
      <c r="E170" s="127">
        <v>30</v>
      </c>
      <c r="F170" s="95"/>
      <c r="G170" s="171"/>
    </row>
    <row r="171" spans="1:8" ht="30" customHeight="1" x14ac:dyDescent="0.25">
      <c r="A171" s="117"/>
      <c r="B171" s="118"/>
      <c r="C171" s="119"/>
      <c r="D171" s="118"/>
      <c r="E171" s="120"/>
      <c r="F171" s="109"/>
      <c r="G171" s="110"/>
    </row>
    <row r="172" spans="1:8" ht="30" customHeight="1" x14ac:dyDescent="0.25">
      <c r="A172" s="159" t="s">
        <v>260</v>
      </c>
      <c r="B172" s="160"/>
      <c r="C172" s="161" t="s">
        <v>50</v>
      </c>
      <c r="D172" s="160" t="s">
        <v>1</v>
      </c>
      <c r="E172" s="162"/>
      <c r="F172" s="163"/>
      <c r="G172" s="164"/>
      <c r="H172" s="152"/>
    </row>
    <row r="173" spans="1:8" ht="30" customHeight="1" x14ac:dyDescent="0.25">
      <c r="A173" s="97" t="s">
        <v>49</v>
      </c>
      <c r="B173" s="93"/>
      <c r="C173" s="96" t="s">
        <v>50</v>
      </c>
      <c r="D173" s="125" t="s">
        <v>1</v>
      </c>
      <c r="E173" s="127">
        <v>1</v>
      </c>
      <c r="F173" s="95"/>
      <c r="G173" s="132"/>
    </row>
    <row r="174" spans="1:8" ht="30" customHeight="1" x14ac:dyDescent="0.25">
      <c r="A174" s="136">
        <v>12</v>
      </c>
      <c r="B174" s="130" t="s">
        <v>190</v>
      </c>
      <c r="C174" s="126" t="s">
        <v>193</v>
      </c>
      <c r="D174" s="125" t="s">
        <v>192</v>
      </c>
      <c r="E174" s="127">
        <v>3.3</v>
      </c>
      <c r="F174" s="95"/>
      <c r="G174" s="171"/>
    </row>
    <row r="175" spans="1:8" ht="30" customHeight="1" x14ac:dyDescent="0.25">
      <c r="A175" s="136">
        <v>8</v>
      </c>
      <c r="B175" s="130" t="s">
        <v>190</v>
      </c>
      <c r="C175" s="126" t="s">
        <v>191</v>
      </c>
      <c r="D175" s="125" t="s">
        <v>192</v>
      </c>
      <c r="E175" s="127">
        <v>3.3</v>
      </c>
      <c r="F175" s="95"/>
      <c r="G175" s="171"/>
    </row>
    <row r="176" spans="1:8" ht="30" customHeight="1" x14ac:dyDescent="0.25">
      <c r="A176" s="117"/>
      <c r="B176" s="118"/>
      <c r="C176" s="119"/>
      <c r="D176" s="118"/>
      <c r="E176" s="120"/>
      <c r="F176" s="109"/>
      <c r="G176" s="110"/>
    </row>
    <row r="177" spans="1:8" ht="30" customHeight="1" x14ac:dyDescent="0.25">
      <c r="A177" s="117"/>
      <c r="B177" s="118"/>
      <c r="C177" s="119"/>
      <c r="D177" s="118"/>
      <c r="E177" s="120"/>
      <c r="F177" s="109"/>
      <c r="G177" s="110"/>
    </row>
    <row r="178" spans="1:8" ht="30" customHeight="1" x14ac:dyDescent="0.25">
      <c r="A178" s="159" t="s">
        <v>261</v>
      </c>
      <c r="B178" s="160"/>
      <c r="C178" s="161" t="s">
        <v>52</v>
      </c>
      <c r="D178" s="160" t="s">
        <v>1</v>
      </c>
      <c r="E178" s="162"/>
      <c r="F178" s="163"/>
      <c r="G178" s="164"/>
      <c r="H178" s="152"/>
    </row>
    <row r="179" spans="1:8" ht="42" customHeight="1" x14ac:dyDescent="0.25">
      <c r="A179" s="97" t="s">
        <v>51</v>
      </c>
      <c r="B179" s="93"/>
      <c r="C179" s="126" t="s">
        <v>52</v>
      </c>
      <c r="D179" s="125" t="s">
        <v>1</v>
      </c>
      <c r="E179" s="127">
        <v>1</v>
      </c>
      <c r="F179" s="95"/>
      <c r="G179" s="132"/>
    </row>
    <row r="180" spans="1:8" ht="30" customHeight="1" x14ac:dyDescent="0.25">
      <c r="A180" s="136">
        <v>8</v>
      </c>
      <c r="B180" s="130" t="s">
        <v>190</v>
      </c>
      <c r="C180" s="126" t="s">
        <v>191</v>
      </c>
      <c r="D180" s="125" t="s">
        <v>192</v>
      </c>
      <c r="E180" s="127">
        <v>30</v>
      </c>
      <c r="F180" s="95"/>
      <c r="G180" s="171"/>
    </row>
    <row r="181" spans="1:8" ht="30" customHeight="1" x14ac:dyDescent="0.25">
      <c r="A181" s="136">
        <v>12</v>
      </c>
      <c r="B181" s="130" t="s">
        <v>190</v>
      </c>
      <c r="C181" s="126" t="s">
        <v>193</v>
      </c>
      <c r="D181" s="125" t="s">
        <v>192</v>
      </c>
      <c r="E181" s="127">
        <v>30</v>
      </c>
      <c r="F181" s="95"/>
      <c r="G181" s="171"/>
    </row>
    <row r="182" spans="1:8" ht="30" customHeight="1" x14ac:dyDescent="0.25">
      <c r="A182" s="117"/>
      <c r="B182" s="118"/>
      <c r="C182" s="119"/>
      <c r="D182" s="118"/>
      <c r="E182" s="120"/>
      <c r="F182" s="109"/>
      <c r="G182" s="110"/>
    </row>
    <row r="183" spans="1:8" ht="30" customHeight="1" x14ac:dyDescent="0.25">
      <c r="A183" s="117"/>
      <c r="B183" s="118"/>
      <c r="C183" s="119"/>
      <c r="D183" s="118"/>
      <c r="E183" s="120"/>
      <c r="F183" s="109"/>
      <c r="G183" s="110"/>
    </row>
    <row r="184" spans="1:8" ht="30" customHeight="1" x14ac:dyDescent="0.25">
      <c r="A184" s="159" t="s">
        <v>262</v>
      </c>
      <c r="B184" s="160"/>
      <c r="C184" s="161" t="s">
        <v>263</v>
      </c>
      <c r="D184" s="160" t="s">
        <v>192</v>
      </c>
      <c r="E184" s="162"/>
      <c r="F184" s="163"/>
      <c r="G184" s="164"/>
      <c r="H184" s="152"/>
    </row>
    <row r="185" spans="1:8" ht="30" customHeight="1" x14ac:dyDescent="0.25">
      <c r="A185" s="97">
        <v>25</v>
      </c>
      <c r="B185" s="130" t="s">
        <v>190</v>
      </c>
      <c r="C185" s="126" t="s">
        <v>264</v>
      </c>
      <c r="D185" s="125" t="s">
        <v>265</v>
      </c>
      <c r="E185" s="127">
        <v>1</v>
      </c>
      <c r="F185" s="128"/>
      <c r="G185" s="171"/>
    </row>
    <row r="186" spans="1:8" ht="30" customHeight="1" x14ac:dyDescent="0.25">
      <c r="A186" s="136">
        <v>8</v>
      </c>
      <c r="B186" s="130" t="s">
        <v>190</v>
      </c>
      <c r="C186" s="126" t="s">
        <v>191</v>
      </c>
      <c r="D186" s="125" t="s">
        <v>192</v>
      </c>
      <c r="E186" s="127">
        <v>1</v>
      </c>
      <c r="F186" s="128"/>
      <c r="G186" s="171"/>
    </row>
    <row r="187" spans="1:8" ht="30" customHeight="1" x14ac:dyDescent="0.25">
      <c r="A187" s="117"/>
      <c r="B187" s="118"/>
      <c r="C187" s="119"/>
      <c r="D187" s="118"/>
      <c r="E187" s="120"/>
      <c r="F187" s="109"/>
      <c r="G187" s="110"/>
    </row>
    <row r="188" spans="1:8" ht="30" customHeight="1" x14ac:dyDescent="0.25">
      <c r="A188" s="159" t="s">
        <v>266</v>
      </c>
      <c r="B188" s="160"/>
      <c r="C188" s="161" t="s">
        <v>267</v>
      </c>
      <c r="D188" s="160" t="s">
        <v>192</v>
      </c>
      <c r="E188" s="162"/>
      <c r="F188" s="163"/>
      <c r="G188" s="164"/>
      <c r="H188" s="152"/>
    </row>
    <row r="189" spans="1:8" ht="30" customHeight="1" x14ac:dyDescent="0.25">
      <c r="A189" s="136">
        <v>8</v>
      </c>
      <c r="B189" s="130" t="s">
        <v>190</v>
      </c>
      <c r="C189" s="126" t="s">
        <v>191</v>
      </c>
      <c r="D189" s="125" t="s">
        <v>192</v>
      </c>
      <c r="E189" s="127">
        <v>1</v>
      </c>
      <c r="F189" s="128"/>
      <c r="G189" s="171"/>
    </row>
    <row r="190" spans="1:8" ht="30" customHeight="1" x14ac:dyDescent="0.25">
      <c r="A190" s="136">
        <v>12</v>
      </c>
      <c r="B190" s="130" t="s">
        <v>190</v>
      </c>
      <c r="C190" s="126" t="s">
        <v>193</v>
      </c>
      <c r="D190" s="125" t="s">
        <v>192</v>
      </c>
      <c r="E190" s="127">
        <v>1</v>
      </c>
      <c r="F190" s="128"/>
      <c r="G190" s="171"/>
    </row>
    <row r="191" spans="1:8" ht="30" customHeight="1" x14ac:dyDescent="0.25">
      <c r="A191" s="117"/>
      <c r="B191" s="118"/>
      <c r="C191" s="119"/>
      <c r="D191" s="118"/>
      <c r="E191" s="120"/>
      <c r="F191" s="109"/>
      <c r="G191" s="110"/>
    </row>
    <row r="192" spans="1:8" ht="30" customHeight="1" x14ac:dyDescent="0.25">
      <c r="A192" s="159" t="s">
        <v>268</v>
      </c>
      <c r="B192" s="160"/>
      <c r="C192" s="161" t="s">
        <v>269</v>
      </c>
      <c r="D192" s="160" t="s">
        <v>1</v>
      </c>
      <c r="E192" s="162"/>
      <c r="F192" s="163"/>
      <c r="G192" s="164"/>
      <c r="H192" s="152"/>
    </row>
    <row r="193" spans="1:8" ht="30" customHeight="1" x14ac:dyDescent="0.25">
      <c r="A193" s="136">
        <v>8</v>
      </c>
      <c r="B193" s="130" t="s">
        <v>190</v>
      </c>
      <c r="C193" s="126" t="s">
        <v>191</v>
      </c>
      <c r="D193" s="125" t="s">
        <v>192</v>
      </c>
      <c r="E193" s="127">
        <v>60</v>
      </c>
      <c r="F193" s="128"/>
      <c r="G193" s="171"/>
    </row>
    <row r="194" spans="1:8" ht="30" customHeight="1" x14ac:dyDescent="0.25">
      <c r="A194" s="136">
        <v>12</v>
      </c>
      <c r="B194" s="130" t="s">
        <v>190</v>
      </c>
      <c r="C194" s="126" t="s">
        <v>193</v>
      </c>
      <c r="D194" s="125" t="s">
        <v>192</v>
      </c>
      <c r="E194" s="127">
        <v>60</v>
      </c>
      <c r="F194" s="128"/>
      <c r="G194" s="171"/>
    </row>
    <row r="195" spans="1:8" ht="30" customHeight="1" x14ac:dyDescent="0.25">
      <c r="A195" s="97">
        <v>1</v>
      </c>
      <c r="B195" s="130" t="s">
        <v>190</v>
      </c>
      <c r="C195" s="126" t="s">
        <v>270</v>
      </c>
      <c r="D195" s="125" t="s">
        <v>192</v>
      </c>
      <c r="E195" s="127">
        <v>65</v>
      </c>
      <c r="F195" s="128"/>
      <c r="G195" s="171"/>
    </row>
    <row r="196" spans="1:8" ht="30" customHeight="1" x14ac:dyDescent="0.25">
      <c r="A196" s="117"/>
      <c r="B196" s="118"/>
      <c r="C196" s="119"/>
      <c r="D196" s="118"/>
      <c r="E196" s="120"/>
      <c r="F196" s="109"/>
      <c r="G196" s="110"/>
    </row>
    <row r="197" spans="1:8" ht="30" customHeight="1" x14ac:dyDescent="0.25">
      <c r="A197" s="117"/>
      <c r="B197" s="118"/>
      <c r="C197" s="119"/>
      <c r="D197" s="118"/>
      <c r="E197" s="120"/>
      <c r="F197" s="109"/>
      <c r="G197" s="110"/>
    </row>
    <row r="198" spans="1:8" ht="30" customHeight="1" x14ac:dyDescent="0.25">
      <c r="A198" s="159" t="s">
        <v>271</v>
      </c>
      <c r="B198" s="160"/>
      <c r="C198" s="169" t="s">
        <v>272</v>
      </c>
      <c r="D198" s="160" t="s">
        <v>219</v>
      </c>
      <c r="E198" s="162"/>
      <c r="F198" s="163"/>
      <c r="G198" s="164"/>
      <c r="H198" s="152"/>
    </row>
    <row r="199" spans="1:8" ht="30" customHeight="1" x14ac:dyDescent="0.25">
      <c r="A199" s="136">
        <v>1885</v>
      </c>
      <c r="B199" s="93" t="s">
        <v>190</v>
      </c>
      <c r="C199" s="96" t="s">
        <v>220</v>
      </c>
      <c r="D199" s="93" t="s">
        <v>1</v>
      </c>
      <c r="E199" s="94">
        <v>1</v>
      </c>
      <c r="F199" s="95"/>
      <c r="G199" s="132"/>
    </row>
    <row r="200" spans="1:8" ht="30" customHeight="1" x14ac:dyDescent="0.25">
      <c r="A200" s="136">
        <v>1168</v>
      </c>
      <c r="B200" s="93" t="s">
        <v>190</v>
      </c>
      <c r="C200" s="96" t="s">
        <v>222</v>
      </c>
      <c r="D200" s="93" t="s">
        <v>223</v>
      </c>
      <c r="E200" s="94">
        <v>1</v>
      </c>
      <c r="F200" s="95"/>
      <c r="G200" s="132"/>
    </row>
    <row r="201" spans="1:8" ht="30" customHeight="1" x14ac:dyDescent="0.25">
      <c r="A201" s="136">
        <v>1865</v>
      </c>
      <c r="B201" s="93" t="s">
        <v>190</v>
      </c>
      <c r="C201" s="96" t="s">
        <v>224</v>
      </c>
      <c r="D201" s="93" t="s">
        <v>225</v>
      </c>
      <c r="E201" s="94">
        <v>0.2</v>
      </c>
      <c r="F201" s="95"/>
      <c r="G201" s="132"/>
    </row>
    <row r="202" spans="1:8" ht="30" customHeight="1" x14ac:dyDescent="0.25">
      <c r="A202" s="136">
        <v>1215</v>
      </c>
      <c r="B202" s="93" t="s">
        <v>190</v>
      </c>
      <c r="C202" s="96" t="s">
        <v>226</v>
      </c>
      <c r="D202" s="93" t="s">
        <v>225</v>
      </c>
      <c r="E202" s="94">
        <v>1.72</v>
      </c>
      <c r="F202" s="95"/>
      <c r="G202" s="132"/>
    </row>
    <row r="203" spans="1:8" ht="30" customHeight="1" x14ac:dyDescent="0.25">
      <c r="A203" s="136">
        <v>1221</v>
      </c>
      <c r="B203" s="93" t="s">
        <v>190</v>
      </c>
      <c r="C203" s="96" t="s">
        <v>227</v>
      </c>
      <c r="D203" s="93" t="s">
        <v>225</v>
      </c>
      <c r="E203" s="94">
        <v>1.72</v>
      </c>
      <c r="F203" s="95"/>
      <c r="G203" s="132"/>
    </row>
    <row r="204" spans="1:8" ht="30" customHeight="1" x14ac:dyDescent="0.25">
      <c r="A204" s="136">
        <v>106</v>
      </c>
      <c r="B204" s="93" t="s">
        <v>190</v>
      </c>
      <c r="C204" s="96" t="s">
        <v>228</v>
      </c>
      <c r="D204" s="93" t="s">
        <v>32</v>
      </c>
      <c r="E204" s="94">
        <v>10</v>
      </c>
      <c r="F204" s="95"/>
      <c r="G204" s="132"/>
    </row>
    <row r="205" spans="1:8" ht="30" customHeight="1" x14ac:dyDescent="0.25">
      <c r="A205" s="136">
        <v>104</v>
      </c>
      <c r="B205" s="93" t="s">
        <v>190</v>
      </c>
      <c r="C205" s="96" t="s">
        <v>229</v>
      </c>
      <c r="D205" s="93" t="s">
        <v>230</v>
      </c>
      <c r="E205" s="94">
        <v>1.06E-2</v>
      </c>
      <c r="F205" s="95"/>
      <c r="G205" s="132"/>
    </row>
    <row r="206" spans="1:8" ht="30" customHeight="1" x14ac:dyDescent="0.25">
      <c r="A206" s="136">
        <v>5</v>
      </c>
      <c r="B206" s="93" t="s">
        <v>190</v>
      </c>
      <c r="C206" s="96" t="s">
        <v>218</v>
      </c>
      <c r="D206" s="93" t="s">
        <v>192</v>
      </c>
      <c r="E206" s="94">
        <v>5</v>
      </c>
      <c r="F206" s="95"/>
      <c r="G206" s="171"/>
    </row>
    <row r="207" spans="1:8" ht="30" customHeight="1" x14ac:dyDescent="0.25">
      <c r="A207" s="136">
        <v>4</v>
      </c>
      <c r="B207" s="93" t="s">
        <v>190</v>
      </c>
      <c r="C207" s="96" t="s">
        <v>231</v>
      </c>
      <c r="D207" s="93" t="s">
        <v>192</v>
      </c>
      <c r="E207" s="94">
        <v>2.5</v>
      </c>
      <c r="F207" s="95"/>
      <c r="G207" s="171"/>
    </row>
    <row r="208" spans="1:8" ht="30" customHeight="1" x14ac:dyDescent="0.25">
      <c r="A208" s="136">
        <v>10</v>
      </c>
      <c r="B208" s="93" t="s">
        <v>190</v>
      </c>
      <c r="C208" s="96" t="s">
        <v>232</v>
      </c>
      <c r="D208" s="93" t="s">
        <v>192</v>
      </c>
      <c r="E208" s="94">
        <v>6</v>
      </c>
      <c r="F208" s="95"/>
      <c r="G208" s="171"/>
    </row>
    <row r="209" spans="1:8" ht="30" customHeight="1" x14ac:dyDescent="0.25">
      <c r="A209" s="117"/>
      <c r="B209" s="118"/>
      <c r="C209" s="119"/>
      <c r="D209" s="118"/>
      <c r="E209" s="120"/>
      <c r="F209" s="109"/>
      <c r="G209" s="110"/>
    </row>
    <row r="210" spans="1:8" ht="30" customHeight="1" x14ac:dyDescent="0.25">
      <c r="A210" s="159" t="s">
        <v>273</v>
      </c>
      <c r="B210" s="160"/>
      <c r="C210" s="169" t="s">
        <v>274</v>
      </c>
      <c r="D210" s="160" t="s">
        <v>219</v>
      </c>
      <c r="E210" s="162"/>
      <c r="F210" s="163"/>
      <c r="G210" s="164"/>
      <c r="H210" s="152"/>
    </row>
    <row r="211" spans="1:8" ht="30" customHeight="1" x14ac:dyDescent="0.25">
      <c r="A211" s="136">
        <v>1875</v>
      </c>
      <c r="B211" s="93" t="s">
        <v>190</v>
      </c>
      <c r="C211" s="96" t="s">
        <v>275</v>
      </c>
      <c r="D211" s="93" t="s">
        <v>1</v>
      </c>
      <c r="E211" s="94">
        <v>2</v>
      </c>
      <c r="F211" s="95"/>
      <c r="G211" s="132"/>
    </row>
    <row r="212" spans="1:8" ht="30" customHeight="1" x14ac:dyDescent="0.25">
      <c r="A212" s="136">
        <v>1168</v>
      </c>
      <c r="B212" s="93" t="s">
        <v>190</v>
      </c>
      <c r="C212" s="96" t="s">
        <v>222</v>
      </c>
      <c r="D212" s="93" t="s">
        <v>223</v>
      </c>
      <c r="E212" s="94">
        <v>1</v>
      </c>
      <c r="F212" s="95"/>
      <c r="G212" s="132"/>
    </row>
    <row r="213" spans="1:8" ht="30" customHeight="1" x14ac:dyDescent="0.25">
      <c r="A213" s="136">
        <v>1865</v>
      </c>
      <c r="B213" s="93" t="s">
        <v>190</v>
      </c>
      <c r="C213" s="96" t="s">
        <v>224</v>
      </c>
      <c r="D213" s="93" t="s">
        <v>225</v>
      </c>
      <c r="E213" s="94">
        <v>0.4</v>
      </c>
      <c r="F213" s="95"/>
      <c r="G213" s="132"/>
    </row>
    <row r="214" spans="1:8" ht="30" customHeight="1" x14ac:dyDescent="0.25">
      <c r="A214" s="136">
        <v>1215</v>
      </c>
      <c r="B214" s="93" t="s">
        <v>190</v>
      </c>
      <c r="C214" s="96" t="s">
        <v>226</v>
      </c>
      <c r="D214" s="93" t="s">
        <v>225</v>
      </c>
      <c r="E214" s="94">
        <f>1.72*2</f>
        <v>3.44</v>
      </c>
      <c r="F214" s="95"/>
      <c r="G214" s="132"/>
    </row>
    <row r="215" spans="1:8" ht="30" customHeight="1" x14ac:dyDescent="0.25">
      <c r="A215" s="136">
        <v>1221</v>
      </c>
      <c r="B215" s="93" t="s">
        <v>190</v>
      </c>
      <c r="C215" s="96" t="s">
        <v>227</v>
      </c>
      <c r="D215" s="93" t="s">
        <v>225</v>
      </c>
      <c r="E215" s="94">
        <f>1.72*2</f>
        <v>3.44</v>
      </c>
      <c r="F215" s="95"/>
      <c r="G215" s="132"/>
    </row>
    <row r="216" spans="1:8" ht="30" customHeight="1" x14ac:dyDescent="0.25">
      <c r="A216" s="136">
        <v>106</v>
      </c>
      <c r="B216" s="93" t="s">
        <v>190</v>
      </c>
      <c r="C216" s="96" t="s">
        <v>228</v>
      </c>
      <c r="D216" s="93" t="s">
        <v>32</v>
      </c>
      <c r="E216" s="94">
        <v>11.4</v>
      </c>
      <c r="F216" s="95"/>
      <c r="G216" s="132"/>
    </row>
    <row r="217" spans="1:8" ht="30" customHeight="1" x14ac:dyDescent="0.25">
      <c r="A217" s="136">
        <v>104</v>
      </c>
      <c r="B217" s="93" t="s">
        <v>190</v>
      </c>
      <c r="C217" s="96" t="s">
        <v>229</v>
      </c>
      <c r="D217" s="93" t="s">
        <v>230</v>
      </c>
      <c r="E217" s="94">
        <f>0.0106*2</f>
        <v>2.12E-2</v>
      </c>
      <c r="F217" s="95"/>
      <c r="G217" s="132"/>
    </row>
    <row r="218" spans="1:8" ht="30" customHeight="1" x14ac:dyDescent="0.25">
      <c r="A218" s="136">
        <v>5</v>
      </c>
      <c r="B218" s="93" t="s">
        <v>190</v>
      </c>
      <c r="C218" s="96" t="s">
        <v>218</v>
      </c>
      <c r="D218" s="93" t="s">
        <v>192</v>
      </c>
      <c r="E218" s="94">
        <v>10</v>
      </c>
      <c r="F218" s="95"/>
      <c r="G218" s="171"/>
    </row>
    <row r="219" spans="1:8" ht="30" customHeight="1" x14ac:dyDescent="0.25">
      <c r="A219" s="136">
        <v>4</v>
      </c>
      <c r="B219" s="93" t="s">
        <v>190</v>
      </c>
      <c r="C219" s="96" t="s">
        <v>231</v>
      </c>
      <c r="D219" s="93" t="s">
        <v>192</v>
      </c>
      <c r="E219" s="94">
        <v>5</v>
      </c>
      <c r="F219" s="95"/>
      <c r="G219" s="171"/>
    </row>
    <row r="220" spans="1:8" ht="30" customHeight="1" x14ac:dyDescent="0.25">
      <c r="A220" s="136">
        <v>10</v>
      </c>
      <c r="B220" s="93" t="s">
        <v>190</v>
      </c>
      <c r="C220" s="96" t="s">
        <v>232</v>
      </c>
      <c r="D220" s="93" t="s">
        <v>192</v>
      </c>
      <c r="E220" s="94">
        <v>12</v>
      </c>
      <c r="F220" s="95"/>
      <c r="G220" s="171"/>
    </row>
    <row r="221" spans="1:8" ht="30" customHeight="1" x14ac:dyDescent="0.25">
      <c r="A221" s="153"/>
      <c r="B221" s="142"/>
      <c r="C221" s="141"/>
      <c r="D221" s="142"/>
      <c r="E221" s="143"/>
      <c r="F221" s="144"/>
      <c r="G221" s="154"/>
    </row>
    <row r="222" spans="1:8" ht="30" customHeight="1" x14ac:dyDescent="0.25">
      <c r="A222" s="117"/>
      <c r="B222" s="118"/>
      <c r="C222" s="119"/>
      <c r="D222" s="118"/>
      <c r="E222" s="120"/>
      <c r="F222" s="109"/>
      <c r="G222" s="110"/>
    </row>
    <row r="223" spans="1:8" ht="30" customHeight="1" x14ac:dyDescent="0.25">
      <c r="A223" s="159" t="s">
        <v>276</v>
      </c>
      <c r="B223" s="160"/>
      <c r="C223" s="161" t="s">
        <v>53</v>
      </c>
      <c r="D223" s="160" t="s">
        <v>1</v>
      </c>
      <c r="E223" s="162"/>
      <c r="F223" s="163"/>
      <c r="G223" s="164"/>
      <c r="H223" s="152"/>
    </row>
    <row r="224" spans="1:8" ht="30" customHeight="1" x14ac:dyDescent="0.25">
      <c r="A224" s="97">
        <v>3903</v>
      </c>
      <c r="B224" s="137" t="s">
        <v>190</v>
      </c>
      <c r="C224" s="96" t="s">
        <v>53</v>
      </c>
      <c r="D224" s="93" t="s">
        <v>32</v>
      </c>
      <c r="E224" s="94">
        <v>1</v>
      </c>
      <c r="F224" s="95"/>
      <c r="G224" s="132"/>
    </row>
    <row r="225" spans="1:8" ht="30" customHeight="1" x14ac:dyDescent="0.25">
      <c r="A225" s="136">
        <v>12</v>
      </c>
      <c r="B225" s="137" t="s">
        <v>190</v>
      </c>
      <c r="C225" s="96" t="s">
        <v>193</v>
      </c>
      <c r="D225" s="93" t="s">
        <v>192</v>
      </c>
      <c r="E225" s="94">
        <v>0.2</v>
      </c>
      <c r="F225" s="95"/>
      <c r="G225" s="171"/>
    </row>
    <row r="226" spans="1:8" ht="30" customHeight="1" x14ac:dyDescent="0.25">
      <c r="A226" s="136">
        <v>8</v>
      </c>
      <c r="B226" s="137" t="s">
        <v>190</v>
      </c>
      <c r="C226" s="96" t="s">
        <v>191</v>
      </c>
      <c r="D226" s="93" t="s">
        <v>192</v>
      </c>
      <c r="E226" s="94">
        <v>0.2</v>
      </c>
      <c r="F226" s="95"/>
      <c r="G226" s="171"/>
    </row>
    <row r="227" spans="1:8" ht="30" customHeight="1" x14ac:dyDescent="0.25">
      <c r="A227" s="117"/>
      <c r="B227" s="118"/>
      <c r="C227" s="119"/>
      <c r="D227" s="118"/>
      <c r="E227" s="120"/>
      <c r="F227" s="109"/>
      <c r="G227" s="110"/>
    </row>
    <row r="228" spans="1:8" ht="30" customHeight="1" x14ac:dyDescent="0.25">
      <c r="A228" s="159" t="s">
        <v>277</v>
      </c>
      <c r="B228" s="160"/>
      <c r="C228" s="161" t="s">
        <v>54</v>
      </c>
      <c r="D228" s="160" t="s">
        <v>1</v>
      </c>
      <c r="E228" s="162"/>
      <c r="F228" s="163"/>
      <c r="G228" s="164"/>
      <c r="H228" s="152"/>
    </row>
    <row r="229" spans="1:8" ht="30" customHeight="1" x14ac:dyDescent="0.25">
      <c r="A229" s="97">
        <v>3903</v>
      </c>
      <c r="B229" s="137" t="s">
        <v>190</v>
      </c>
      <c r="C229" s="96" t="s">
        <v>54</v>
      </c>
      <c r="D229" s="93" t="s">
        <v>32</v>
      </c>
      <c r="E229" s="94">
        <v>3</v>
      </c>
      <c r="F229" s="95"/>
      <c r="G229" s="132"/>
    </row>
    <row r="230" spans="1:8" ht="30" customHeight="1" x14ac:dyDescent="0.25">
      <c r="A230" s="136">
        <v>12</v>
      </c>
      <c r="B230" s="137" t="s">
        <v>190</v>
      </c>
      <c r="C230" s="96" t="s">
        <v>193</v>
      </c>
      <c r="D230" s="93" t="s">
        <v>192</v>
      </c>
      <c r="E230" s="94">
        <v>0.2</v>
      </c>
      <c r="F230" s="95"/>
      <c r="G230" s="171"/>
    </row>
    <row r="231" spans="1:8" ht="30" customHeight="1" x14ac:dyDescent="0.25">
      <c r="A231" s="136">
        <v>8</v>
      </c>
      <c r="B231" s="137" t="s">
        <v>190</v>
      </c>
      <c r="C231" s="96" t="s">
        <v>191</v>
      </c>
      <c r="D231" s="93" t="s">
        <v>192</v>
      </c>
      <c r="E231" s="94">
        <v>0.2</v>
      </c>
      <c r="F231" s="95"/>
      <c r="G231" s="171"/>
    </row>
    <row r="232" spans="1:8" ht="30" customHeight="1" x14ac:dyDescent="0.25">
      <c r="A232" s="117"/>
      <c r="B232" s="118"/>
      <c r="C232" s="119"/>
      <c r="D232" s="118"/>
      <c r="E232" s="120"/>
      <c r="F232" s="109"/>
      <c r="G232" s="110"/>
    </row>
    <row r="233" spans="1:8" ht="30" customHeight="1" x14ac:dyDescent="0.25">
      <c r="A233" s="159" t="s">
        <v>278</v>
      </c>
      <c r="B233" s="160"/>
      <c r="C233" s="161" t="s">
        <v>55</v>
      </c>
      <c r="D233" s="160" t="s">
        <v>1</v>
      </c>
      <c r="E233" s="162"/>
      <c r="F233" s="163"/>
      <c r="G233" s="164"/>
      <c r="H233" s="152"/>
    </row>
    <row r="234" spans="1:8" ht="30" customHeight="1" x14ac:dyDescent="0.25">
      <c r="A234" s="97">
        <v>3903</v>
      </c>
      <c r="B234" s="137" t="s">
        <v>190</v>
      </c>
      <c r="C234" s="96" t="s">
        <v>55</v>
      </c>
      <c r="D234" s="93" t="s">
        <v>32</v>
      </c>
      <c r="E234" s="94">
        <v>5</v>
      </c>
      <c r="F234" s="95"/>
      <c r="G234" s="132"/>
    </row>
    <row r="235" spans="1:8" ht="30" customHeight="1" x14ac:dyDescent="0.25">
      <c r="A235" s="136">
        <v>12</v>
      </c>
      <c r="B235" s="137" t="s">
        <v>190</v>
      </c>
      <c r="C235" s="96" t="s">
        <v>193</v>
      </c>
      <c r="D235" s="93" t="s">
        <v>192</v>
      </c>
      <c r="E235" s="94">
        <v>0.2</v>
      </c>
      <c r="F235" s="95"/>
      <c r="G235" s="171"/>
    </row>
    <row r="236" spans="1:8" ht="30" customHeight="1" x14ac:dyDescent="0.25">
      <c r="A236" s="136">
        <v>8</v>
      </c>
      <c r="B236" s="137" t="s">
        <v>190</v>
      </c>
      <c r="C236" s="96" t="s">
        <v>191</v>
      </c>
      <c r="D236" s="93" t="s">
        <v>192</v>
      </c>
      <c r="E236" s="94">
        <v>0.2</v>
      </c>
      <c r="F236" s="95"/>
      <c r="G236" s="171"/>
    </row>
    <row r="237" spans="1:8" ht="30" customHeight="1" x14ac:dyDescent="0.25">
      <c r="A237" s="117"/>
      <c r="B237" s="118"/>
      <c r="C237" s="119"/>
      <c r="D237" s="118"/>
      <c r="E237" s="120"/>
      <c r="F237" s="109"/>
      <c r="G237" s="110"/>
    </row>
    <row r="238" spans="1:8" ht="30" customHeight="1" x14ac:dyDescent="0.25">
      <c r="A238" s="159" t="s">
        <v>279</v>
      </c>
      <c r="B238" s="160"/>
      <c r="C238" s="161" t="s">
        <v>56</v>
      </c>
      <c r="D238" s="160" t="s">
        <v>1</v>
      </c>
      <c r="E238" s="162"/>
      <c r="F238" s="163"/>
      <c r="G238" s="164"/>
      <c r="H238" s="152"/>
    </row>
    <row r="239" spans="1:8" ht="30" customHeight="1" x14ac:dyDescent="0.25">
      <c r="A239" s="97">
        <v>3903</v>
      </c>
      <c r="B239" s="137" t="s">
        <v>190</v>
      </c>
      <c r="C239" s="96" t="s">
        <v>56</v>
      </c>
      <c r="D239" s="93" t="s">
        <v>32</v>
      </c>
      <c r="E239" s="94">
        <v>10</v>
      </c>
      <c r="F239" s="95"/>
      <c r="G239" s="132"/>
    </row>
    <row r="240" spans="1:8" ht="30" customHeight="1" x14ac:dyDescent="0.25">
      <c r="A240" s="136">
        <v>12</v>
      </c>
      <c r="B240" s="137" t="s">
        <v>190</v>
      </c>
      <c r="C240" s="96" t="s">
        <v>193</v>
      </c>
      <c r="D240" s="93" t="s">
        <v>192</v>
      </c>
      <c r="E240" s="94">
        <v>0.2</v>
      </c>
      <c r="F240" s="95"/>
      <c r="G240" s="171"/>
    </row>
    <row r="241" spans="1:8" ht="30" customHeight="1" x14ac:dyDescent="0.25">
      <c r="A241" s="136">
        <v>8</v>
      </c>
      <c r="B241" s="137" t="s">
        <v>190</v>
      </c>
      <c r="C241" s="96" t="s">
        <v>191</v>
      </c>
      <c r="D241" s="93" t="s">
        <v>192</v>
      </c>
      <c r="E241" s="94">
        <v>0.2</v>
      </c>
      <c r="F241" s="95"/>
      <c r="G241" s="171"/>
    </row>
    <row r="242" spans="1:8" ht="30" customHeight="1" x14ac:dyDescent="0.25">
      <c r="A242" s="117"/>
      <c r="B242" s="118"/>
      <c r="C242" s="119"/>
      <c r="D242" s="118"/>
      <c r="E242" s="120"/>
      <c r="F242" s="109"/>
      <c r="G242" s="110"/>
    </row>
    <row r="243" spans="1:8" ht="30" customHeight="1" x14ac:dyDescent="0.25">
      <c r="A243" s="159" t="s">
        <v>280</v>
      </c>
      <c r="B243" s="160"/>
      <c r="C243" s="161" t="s">
        <v>58</v>
      </c>
      <c r="D243" s="160" t="s">
        <v>32</v>
      </c>
      <c r="E243" s="162"/>
      <c r="F243" s="163"/>
      <c r="G243" s="164"/>
      <c r="H243" s="152"/>
    </row>
    <row r="244" spans="1:8" ht="30" customHeight="1" x14ac:dyDescent="0.25">
      <c r="A244" s="97" t="s">
        <v>57</v>
      </c>
      <c r="B244" s="93"/>
      <c r="C244" s="96" t="s">
        <v>58</v>
      </c>
      <c r="D244" s="93" t="s">
        <v>32</v>
      </c>
      <c r="E244" s="94">
        <v>1.05</v>
      </c>
      <c r="F244" s="95"/>
      <c r="G244" s="132"/>
    </row>
    <row r="245" spans="1:8" ht="30" customHeight="1" x14ac:dyDescent="0.25">
      <c r="A245" s="136">
        <v>12</v>
      </c>
      <c r="B245" s="137" t="s">
        <v>190</v>
      </c>
      <c r="C245" s="96" t="s">
        <v>193</v>
      </c>
      <c r="D245" s="93" t="s">
        <v>192</v>
      </c>
      <c r="E245" s="94">
        <v>0.08</v>
      </c>
      <c r="F245" s="95"/>
      <c r="G245" s="171"/>
    </row>
    <row r="246" spans="1:8" ht="30" customHeight="1" x14ac:dyDescent="0.25">
      <c r="A246" s="136">
        <v>8</v>
      </c>
      <c r="B246" s="137" t="s">
        <v>190</v>
      </c>
      <c r="C246" s="96" t="s">
        <v>191</v>
      </c>
      <c r="D246" s="93" t="s">
        <v>192</v>
      </c>
      <c r="E246" s="94">
        <v>0.08</v>
      </c>
      <c r="F246" s="95"/>
      <c r="G246" s="171"/>
    </row>
    <row r="247" spans="1:8" ht="30" customHeight="1" x14ac:dyDescent="0.25">
      <c r="A247" s="117"/>
      <c r="B247" s="118"/>
      <c r="C247" s="119"/>
      <c r="D247" s="118"/>
      <c r="E247" s="120"/>
      <c r="F247" s="109"/>
      <c r="G247" s="110"/>
    </row>
    <row r="248" spans="1:8" ht="30" customHeight="1" x14ac:dyDescent="0.25">
      <c r="A248" s="159" t="s">
        <v>281</v>
      </c>
      <c r="B248" s="160"/>
      <c r="C248" s="161" t="s">
        <v>60</v>
      </c>
      <c r="D248" s="160" t="s">
        <v>1</v>
      </c>
      <c r="E248" s="162"/>
      <c r="F248" s="163"/>
      <c r="G248" s="164"/>
      <c r="H248" s="152"/>
    </row>
    <row r="249" spans="1:8" ht="30" customHeight="1" x14ac:dyDescent="0.25">
      <c r="A249" s="97" t="s">
        <v>59</v>
      </c>
      <c r="B249" s="93"/>
      <c r="C249" s="96" t="s">
        <v>60</v>
      </c>
      <c r="D249" s="93" t="s">
        <v>1</v>
      </c>
      <c r="E249" s="94">
        <v>1</v>
      </c>
      <c r="F249" s="95"/>
      <c r="G249" s="132"/>
    </row>
    <row r="250" spans="1:8" ht="30" customHeight="1" x14ac:dyDescent="0.25">
      <c r="A250" s="136">
        <v>12</v>
      </c>
      <c r="B250" s="137" t="s">
        <v>190</v>
      </c>
      <c r="C250" s="96" t="s">
        <v>193</v>
      </c>
      <c r="D250" s="93" t="s">
        <v>192</v>
      </c>
      <c r="E250" s="94">
        <v>0.4</v>
      </c>
      <c r="F250" s="95"/>
      <c r="G250" s="171"/>
    </row>
    <row r="251" spans="1:8" ht="30" customHeight="1" x14ac:dyDescent="0.25">
      <c r="A251" s="136">
        <v>8</v>
      </c>
      <c r="B251" s="137" t="s">
        <v>190</v>
      </c>
      <c r="C251" s="96" t="s">
        <v>191</v>
      </c>
      <c r="D251" s="93" t="s">
        <v>192</v>
      </c>
      <c r="E251" s="94">
        <v>0.4</v>
      </c>
      <c r="F251" s="95"/>
      <c r="G251" s="171"/>
    </row>
    <row r="252" spans="1:8" ht="30" customHeight="1" x14ac:dyDescent="0.25">
      <c r="A252" s="117"/>
      <c r="B252" s="118"/>
      <c r="C252" s="119"/>
      <c r="D252" s="118"/>
      <c r="E252" s="120"/>
      <c r="F252" s="109"/>
      <c r="G252" s="110"/>
    </row>
    <row r="253" spans="1:8" ht="30" customHeight="1" x14ac:dyDescent="0.25">
      <c r="A253" s="159" t="s">
        <v>282</v>
      </c>
      <c r="B253" s="160"/>
      <c r="C253" s="161" t="s">
        <v>61</v>
      </c>
      <c r="D253" s="160" t="s">
        <v>1</v>
      </c>
      <c r="E253" s="162"/>
      <c r="F253" s="163"/>
      <c r="G253" s="164"/>
      <c r="H253" s="152"/>
    </row>
    <row r="254" spans="1:8" ht="30" customHeight="1" x14ac:dyDescent="0.25">
      <c r="A254" s="97">
        <v>3129</v>
      </c>
      <c r="B254" s="137" t="s">
        <v>190</v>
      </c>
      <c r="C254" s="96" t="s">
        <v>1973</v>
      </c>
      <c r="D254" s="93" t="s">
        <v>1</v>
      </c>
      <c r="E254" s="94">
        <v>1</v>
      </c>
      <c r="F254" s="95"/>
      <c r="G254" s="132"/>
    </row>
    <row r="255" spans="1:8" ht="30" customHeight="1" x14ac:dyDescent="0.25">
      <c r="A255" s="136">
        <v>25</v>
      </c>
      <c r="B255" s="137" t="s">
        <v>190</v>
      </c>
      <c r="C255" s="96" t="s">
        <v>264</v>
      </c>
      <c r="D255" s="93" t="s">
        <v>192</v>
      </c>
      <c r="E255" s="94">
        <v>0.4</v>
      </c>
      <c r="F255" s="95"/>
      <c r="G255" s="171"/>
    </row>
    <row r="256" spans="1:8" ht="30" customHeight="1" x14ac:dyDescent="0.25">
      <c r="A256" s="136">
        <v>8</v>
      </c>
      <c r="B256" s="137" t="s">
        <v>190</v>
      </c>
      <c r="C256" s="96" t="s">
        <v>191</v>
      </c>
      <c r="D256" s="93" t="s">
        <v>192</v>
      </c>
      <c r="E256" s="94">
        <v>0.4</v>
      </c>
      <c r="F256" s="95"/>
      <c r="G256" s="171"/>
    </row>
    <row r="257" spans="1:10" ht="30" customHeight="1" x14ac:dyDescent="0.25">
      <c r="A257" s="117"/>
      <c r="B257" s="118"/>
      <c r="C257" s="119"/>
      <c r="D257" s="118"/>
      <c r="E257" s="120"/>
      <c r="F257" s="109"/>
      <c r="G257" s="110"/>
    </row>
    <row r="258" spans="1:10" ht="30" customHeight="1" x14ac:dyDescent="0.25">
      <c r="A258" s="159" t="s">
        <v>283</v>
      </c>
      <c r="B258" s="160"/>
      <c r="C258" s="161" t="s">
        <v>126</v>
      </c>
      <c r="D258" s="160" t="s">
        <v>1</v>
      </c>
      <c r="E258" s="162"/>
      <c r="F258" s="163"/>
      <c r="G258" s="164"/>
      <c r="H258" s="152"/>
    </row>
    <row r="259" spans="1:10" ht="30" customHeight="1" x14ac:dyDescent="0.25">
      <c r="A259" s="93">
        <v>37591</v>
      </c>
      <c r="B259" s="125" t="s">
        <v>201</v>
      </c>
      <c r="C259" s="125" t="s">
        <v>1970</v>
      </c>
      <c r="D259" s="125" t="s">
        <v>1</v>
      </c>
      <c r="E259" s="155">
        <v>1</v>
      </c>
      <c r="F259" s="93"/>
      <c r="G259" s="132"/>
    </row>
    <row r="260" spans="1:10" ht="30" customHeight="1" x14ac:dyDescent="0.25">
      <c r="A260" s="136">
        <v>25</v>
      </c>
      <c r="B260" s="130" t="s">
        <v>190</v>
      </c>
      <c r="C260" s="126" t="s">
        <v>264</v>
      </c>
      <c r="D260" s="125" t="s">
        <v>192</v>
      </c>
      <c r="E260" s="127">
        <v>0.4</v>
      </c>
      <c r="F260" s="95"/>
      <c r="G260" s="171"/>
    </row>
    <row r="261" spans="1:10" ht="30" customHeight="1" x14ac:dyDescent="0.25">
      <c r="A261" s="136">
        <v>8</v>
      </c>
      <c r="B261" s="130" t="s">
        <v>190</v>
      </c>
      <c r="C261" s="126" t="s">
        <v>191</v>
      </c>
      <c r="D261" s="125" t="s">
        <v>192</v>
      </c>
      <c r="E261" s="127">
        <v>0.4</v>
      </c>
      <c r="F261" s="95"/>
      <c r="G261" s="171"/>
    </row>
    <row r="262" spans="1:10" ht="30" customHeight="1" x14ac:dyDescent="0.25">
      <c r="A262" s="117"/>
      <c r="B262" s="118"/>
      <c r="C262" s="119"/>
      <c r="D262" s="118"/>
      <c r="E262" s="120"/>
      <c r="F262" s="109"/>
      <c r="G262" s="110"/>
    </row>
    <row r="263" spans="1:10" ht="30" customHeight="1" x14ac:dyDescent="0.25">
      <c r="A263" s="159" t="s">
        <v>284</v>
      </c>
      <c r="B263" s="160"/>
      <c r="C263" s="161" t="s">
        <v>285</v>
      </c>
      <c r="D263" s="160" t="s">
        <v>1</v>
      </c>
      <c r="E263" s="162"/>
      <c r="F263" s="163"/>
      <c r="G263" s="164"/>
      <c r="H263" s="152"/>
    </row>
    <row r="264" spans="1:10" ht="30" customHeight="1" x14ac:dyDescent="0.25">
      <c r="A264" s="97">
        <v>39996</v>
      </c>
      <c r="B264" s="93" t="s">
        <v>201</v>
      </c>
      <c r="C264" s="96" t="s">
        <v>286</v>
      </c>
      <c r="D264" s="93" t="s">
        <v>32</v>
      </c>
      <c r="E264" s="94">
        <v>2</v>
      </c>
      <c r="F264" s="95"/>
      <c r="G264" s="132"/>
    </row>
    <row r="265" spans="1:10" ht="30" customHeight="1" x14ac:dyDescent="0.25">
      <c r="A265" s="97">
        <v>11975</v>
      </c>
      <c r="B265" s="93" t="s">
        <v>201</v>
      </c>
      <c r="C265" s="96" t="s">
        <v>287</v>
      </c>
      <c r="D265" s="93" t="s">
        <v>1</v>
      </c>
      <c r="E265" s="94">
        <v>2</v>
      </c>
      <c r="F265" s="95"/>
      <c r="G265" s="132"/>
    </row>
    <row r="266" spans="1:10" ht="30" customHeight="1" x14ac:dyDescent="0.25">
      <c r="A266" s="136">
        <v>25</v>
      </c>
      <c r="B266" s="137" t="s">
        <v>190</v>
      </c>
      <c r="C266" s="96" t="s">
        <v>264</v>
      </c>
      <c r="D266" s="93" t="s">
        <v>192</v>
      </c>
      <c r="E266" s="94">
        <v>1</v>
      </c>
      <c r="F266" s="95"/>
      <c r="G266" s="171"/>
    </row>
    <row r="267" spans="1:10" ht="30" customHeight="1" x14ac:dyDescent="0.25">
      <c r="A267" s="136">
        <v>8</v>
      </c>
      <c r="B267" s="137" t="s">
        <v>190</v>
      </c>
      <c r="C267" s="96" t="s">
        <v>191</v>
      </c>
      <c r="D267" s="93" t="s">
        <v>192</v>
      </c>
      <c r="E267" s="94">
        <v>1</v>
      </c>
      <c r="F267" s="95"/>
      <c r="G267" s="171"/>
    </row>
    <row r="268" spans="1:10" ht="30" customHeight="1" x14ac:dyDescent="0.25">
      <c r="A268" s="117"/>
      <c r="B268" s="118"/>
      <c r="C268" s="119"/>
      <c r="D268" s="118"/>
      <c r="E268" s="120"/>
      <c r="F268" s="109"/>
      <c r="G268" s="110"/>
    </row>
    <row r="269" spans="1:10" ht="30" customHeight="1" x14ac:dyDescent="0.25">
      <c r="A269" s="159" t="s">
        <v>288</v>
      </c>
      <c r="B269" s="160"/>
      <c r="C269" s="161" t="s">
        <v>63</v>
      </c>
      <c r="D269" s="160" t="s">
        <v>1</v>
      </c>
      <c r="E269" s="162"/>
      <c r="F269" s="163"/>
      <c r="G269" s="164"/>
      <c r="H269" s="152"/>
    </row>
    <row r="270" spans="1:10" ht="30" customHeight="1" x14ac:dyDescent="0.25">
      <c r="A270" s="97" t="s">
        <v>62</v>
      </c>
      <c r="B270" s="93"/>
      <c r="C270" s="96" t="s">
        <v>63</v>
      </c>
      <c r="D270" s="93" t="s">
        <v>1</v>
      </c>
      <c r="E270" s="94">
        <v>1</v>
      </c>
      <c r="F270" s="95"/>
      <c r="G270" s="132"/>
      <c r="J270" s="98"/>
    </row>
    <row r="271" spans="1:10" ht="30" customHeight="1" x14ac:dyDescent="0.25">
      <c r="A271" s="136">
        <v>12</v>
      </c>
      <c r="B271" s="137" t="s">
        <v>190</v>
      </c>
      <c r="C271" s="96" t="s">
        <v>193</v>
      </c>
      <c r="D271" s="93" t="s">
        <v>192</v>
      </c>
      <c r="E271" s="94">
        <v>5</v>
      </c>
      <c r="F271" s="95"/>
      <c r="G271" s="171"/>
    </row>
    <row r="272" spans="1:10" ht="30" customHeight="1" x14ac:dyDescent="0.25">
      <c r="A272" s="136">
        <v>8</v>
      </c>
      <c r="B272" s="137" t="s">
        <v>190</v>
      </c>
      <c r="C272" s="96" t="s">
        <v>191</v>
      </c>
      <c r="D272" s="93" t="s">
        <v>192</v>
      </c>
      <c r="E272" s="94">
        <v>5</v>
      </c>
      <c r="F272" s="95"/>
      <c r="G272" s="171"/>
    </row>
    <row r="273" spans="1:8" ht="30" customHeight="1" x14ac:dyDescent="0.25">
      <c r="A273" s="117"/>
      <c r="B273" s="118"/>
      <c r="C273" s="119"/>
      <c r="D273" s="118"/>
      <c r="E273" s="120"/>
      <c r="F273" s="109"/>
      <c r="G273" s="110"/>
    </row>
    <row r="274" spans="1:8" ht="30" customHeight="1" x14ac:dyDescent="0.25">
      <c r="A274" s="159" t="s">
        <v>289</v>
      </c>
      <c r="B274" s="160"/>
      <c r="C274" s="161" t="s">
        <v>65</v>
      </c>
      <c r="D274" s="160" t="s">
        <v>1</v>
      </c>
      <c r="E274" s="162"/>
      <c r="F274" s="163"/>
      <c r="G274" s="164"/>
      <c r="H274" s="152"/>
    </row>
    <row r="275" spans="1:8" ht="30" customHeight="1" x14ac:dyDescent="0.25">
      <c r="A275" s="97" t="s">
        <v>64</v>
      </c>
      <c r="B275" s="93"/>
      <c r="C275" s="96" t="s">
        <v>65</v>
      </c>
      <c r="D275" s="125" t="s">
        <v>1</v>
      </c>
      <c r="E275" s="127">
        <v>1</v>
      </c>
      <c r="F275" s="95"/>
      <c r="G275" s="132"/>
    </row>
    <row r="276" spans="1:8" ht="30" customHeight="1" x14ac:dyDescent="0.25">
      <c r="A276" s="136">
        <v>12</v>
      </c>
      <c r="B276" s="130" t="s">
        <v>190</v>
      </c>
      <c r="C276" s="126" t="s">
        <v>193</v>
      </c>
      <c r="D276" s="125" t="s">
        <v>192</v>
      </c>
      <c r="E276" s="127">
        <v>1</v>
      </c>
      <c r="F276" s="95"/>
      <c r="G276" s="171"/>
    </row>
    <row r="277" spans="1:8" ht="30" customHeight="1" x14ac:dyDescent="0.25">
      <c r="A277" s="136">
        <v>8</v>
      </c>
      <c r="B277" s="130" t="s">
        <v>190</v>
      </c>
      <c r="C277" s="126" t="s">
        <v>191</v>
      </c>
      <c r="D277" s="125" t="s">
        <v>192</v>
      </c>
      <c r="E277" s="127">
        <v>1</v>
      </c>
      <c r="F277" s="95"/>
      <c r="G277" s="171"/>
    </row>
    <row r="278" spans="1:8" ht="30" customHeight="1" x14ac:dyDescent="0.25">
      <c r="A278" s="117"/>
      <c r="B278" s="118"/>
      <c r="C278" s="119"/>
      <c r="D278" s="118"/>
      <c r="E278" s="120"/>
      <c r="F278" s="109"/>
      <c r="G278" s="110"/>
    </row>
    <row r="279" spans="1:8" ht="30" customHeight="1" x14ac:dyDescent="0.25">
      <c r="A279" s="159" t="s">
        <v>290</v>
      </c>
      <c r="B279" s="160"/>
      <c r="C279" s="161" t="s">
        <v>291</v>
      </c>
      <c r="D279" s="160" t="s">
        <v>192</v>
      </c>
      <c r="E279" s="162"/>
      <c r="F279" s="163"/>
      <c r="G279" s="164"/>
      <c r="H279" s="152"/>
    </row>
    <row r="280" spans="1:8" ht="30" customHeight="1" x14ac:dyDescent="0.25">
      <c r="A280" s="136">
        <v>25</v>
      </c>
      <c r="B280" s="130" t="s">
        <v>190</v>
      </c>
      <c r="C280" s="126" t="s">
        <v>264</v>
      </c>
      <c r="D280" s="125" t="s">
        <v>265</v>
      </c>
      <c r="E280" s="127">
        <v>85</v>
      </c>
      <c r="F280" s="95"/>
      <c r="G280" s="171"/>
    </row>
    <row r="281" spans="1:8" ht="30" customHeight="1" x14ac:dyDescent="0.25">
      <c r="A281" s="136">
        <v>8</v>
      </c>
      <c r="B281" s="130" t="s">
        <v>190</v>
      </c>
      <c r="C281" s="126" t="s">
        <v>191</v>
      </c>
      <c r="D281" s="125" t="s">
        <v>192</v>
      </c>
      <c r="E281" s="127">
        <v>85</v>
      </c>
      <c r="F281" s="95"/>
      <c r="G281" s="171"/>
    </row>
    <row r="282" spans="1:8" ht="30" customHeight="1" x14ac:dyDescent="0.25">
      <c r="A282" s="97">
        <v>30110</v>
      </c>
      <c r="B282" s="125" t="s">
        <v>190</v>
      </c>
      <c r="C282" s="126" t="s">
        <v>292</v>
      </c>
      <c r="D282" s="125" t="s">
        <v>293</v>
      </c>
      <c r="E282" s="127">
        <f>5*200</f>
        <v>1000</v>
      </c>
      <c r="F282" s="95"/>
      <c r="G282" s="132"/>
    </row>
    <row r="283" spans="1:8" ht="30" customHeight="1" x14ac:dyDescent="0.25">
      <c r="A283" s="117"/>
      <c r="B283" s="118"/>
      <c r="C283" s="119"/>
      <c r="D283" s="118"/>
      <c r="E283" s="120"/>
      <c r="F283" s="109"/>
      <c r="G283" s="110"/>
    </row>
    <row r="284" spans="1:8" ht="30" customHeight="1" x14ac:dyDescent="0.25">
      <c r="A284" s="159" t="s">
        <v>294</v>
      </c>
      <c r="B284" s="160"/>
      <c r="C284" s="161" t="s">
        <v>127</v>
      </c>
      <c r="D284" s="160" t="s">
        <v>179</v>
      </c>
      <c r="E284" s="162"/>
      <c r="F284" s="163"/>
      <c r="G284" s="164"/>
      <c r="H284" s="152"/>
    </row>
    <row r="285" spans="1:8" ht="30" customHeight="1" x14ac:dyDescent="0.25">
      <c r="A285" s="97" t="s">
        <v>153</v>
      </c>
      <c r="B285" s="125"/>
      <c r="C285" s="126" t="s">
        <v>127</v>
      </c>
      <c r="D285" s="125" t="s">
        <v>179</v>
      </c>
      <c r="E285" s="127">
        <v>1</v>
      </c>
      <c r="F285" s="95"/>
      <c r="G285" s="132"/>
    </row>
    <row r="286" spans="1:8" ht="30" customHeight="1" x14ac:dyDescent="0.25">
      <c r="A286" s="136">
        <v>25</v>
      </c>
      <c r="B286" s="130" t="s">
        <v>190</v>
      </c>
      <c r="C286" s="126" t="s">
        <v>264</v>
      </c>
      <c r="D286" s="125" t="s">
        <v>265</v>
      </c>
      <c r="E286" s="127">
        <v>0.6</v>
      </c>
      <c r="F286" s="95"/>
      <c r="G286" s="171"/>
    </row>
    <row r="287" spans="1:8" ht="30" customHeight="1" x14ac:dyDescent="0.25">
      <c r="A287" s="136">
        <v>8</v>
      </c>
      <c r="B287" s="130" t="s">
        <v>190</v>
      </c>
      <c r="C287" s="126" t="s">
        <v>191</v>
      </c>
      <c r="D287" s="125" t="s">
        <v>192</v>
      </c>
      <c r="E287" s="127">
        <v>0.6</v>
      </c>
      <c r="F287" s="95"/>
      <c r="G287" s="171"/>
    </row>
    <row r="288" spans="1:8" ht="30" customHeight="1" x14ac:dyDescent="0.25">
      <c r="A288" s="117"/>
      <c r="B288" s="118"/>
      <c r="C288" s="119"/>
      <c r="D288" s="118"/>
      <c r="E288" s="120"/>
      <c r="F288" s="109"/>
      <c r="G288" s="110"/>
    </row>
    <row r="289" spans="1:9" ht="30" customHeight="1" x14ac:dyDescent="0.25">
      <c r="A289" s="159" t="s">
        <v>295</v>
      </c>
      <c r="B289" s="160"/>
      <c r="C289" s="161" t="s">
        <v>128</v>
      </c>
      <c r="D289" s="160" t="s">
        <v>179</v>
      </c>
      <c r="E289" s="162"/>
      <c r="F289" s="163"/>
      <c r="G289" s="164"/>
      <c r="H289" s="152"/>
    </row>
    <row r="290" spans="1:9" ht="30" customHeight="1" x14ac:dyDescent="0.25">
      <c r="A290" s="97" t="s">
        <v>154</v>
      </c>
      <c r="B290" s="125"/>
      <c r="C290" s="126" t="s">
        <v>128</v>
      </c>
      <c r="D290" s="125" t="s">
        <v>179</v>
      </c>
      <c r="E290" s="127">
        <v>1</v>
      </c>
      <c r="F290" s="95"/>
      <c r="G290" s="132"/>
    </row>
    <row r="291" spans="1:9" ht="30" customHeight="1" x14ac:dyDescent="0.25">
      <c r="A291" s="136">
        <v>25</v>
      </c>
      <c r="B291" s="130" t="s">
        <v>190</v>
      </c>
      <c r="C291" s="126" t="s">
        <v>264</v>
      </c>
      <c r="D291" s="125" t="s">
        <v>265</v>
      </c>
      <c r="E291" s="127">
        <v>2.2999999999999998</v>
      </c>
      <c r="F291" s="95"/>
      <c r="G291" s="171"/>
    </row>
    <row r="292" spans="1:9" ht="30" customHeight="1" x14ac:dyDescent="0.25">
      <c r="A292" s="136">
        <v>8</v>
      </c>
      <c r="B292" s="130" t="s">
        <v>190</v>
      </c>
      <c r="C292" s="126" t="s">
        <v>191</v>
      </c>
      <c r="D292" s="125" t="s">
        <v>192</v>
      </c>
      <c r="E292" s="127">
        <v>2.2999999999999998</v>
      </c>
      <c r="F292" s="95"/>
      <c r="G292" s="171"/>
    </row>
    <row r="293" spans="1:9" ht="30" customHeight="1" x14ac:dyDescent="0.25">
      <c r="A293" s="117"/>
      <c r="B293" s="118"/>
      <c r="C293" s="119"/>
      <c r="D293" s="118"/>
      <c r="E293" s="120"/>
      <c r="F293" s="109"/>
      <c r="G293" s="110"/>
    </row>
    <row r="294" spans="1:9" ht="30" customHeight="1" x14ac:dyDescent="0.25">
      <c r="A294" s="159" t="s">
        <v>296</v>
      </c>
      <c r="B294" s="160"/>
      <c r="C294" s="161" t="s">
        <v>129</v>
      </c>
      <c r="D294" s="162" t="s">
        <v>179</v>
      </c>
      <c r="E294" s="162"/>
      <c r="F294" s="163"/>
      <c r="G294" s="164"/>
      <c r="H294" s="152"/>
    </row>
    <row r="295" spans="1:9" ht="30" customHeight="1" x14ac:dyDescent="0.25">
      <c r="A295" s="97" t="s">
        <v>155</v>
      </c>
      <c r="B295" s="125"/>
      <c r="C295" s="126" t="s">
        <v>129</v>
      </c>
      <c r="D295" s="125" t="s">
        <v>179</v>
      </c>
      <c r="E295" s="127">
        <v>1</v>
      </c>
      <c r="F295" s="95"/>
      <c r="G295" s="132"/>
    </row>
    <row r="296" spans="1:9" ht="30" customHeight="1" x14ac:dyDescent="0.25">
      <c r="A296" s="136">
        <v>25</v>
      </c>
      <c r="B296" s="130" t="s">
        <v>190</v>
      </c>
      <c r="C296" s="126" t="s">
        <v>264</v>
      </c>
      <c r="D296" s="125" t="s">
        <v>265</v>
      </c>
      <c r="E296" s="127">
        <v>0.6</v>
      </c>
      <c r="F296" s="95"/>
      <c r="G296" s="171"/>
    </row>
    <row r="297" spans="1:9" ht="30" customHeight="1" x14ac:dyDescent="0.25">
      <c r="A297" s="136">
        <v>8</v>
      </c>
      <c r="B297" s="130" t="s">
        <v>190</v>
      </c>
      <c r="C297" s="126" t="s">
        <v>191</v>
      </c>
      <c r="D297" s="125" t="s">
        <v>192</v>
      </c>
      <c r="E297" s="127">
        <v>0.6</v>
      </c>
      <c r="F297" s="95"/>
      <c r="G297" s="171"/>
    </row>
    <row r="298" spans="1:9" ht="30" customHeight="1" x14ac:dyDescent="0.25">
      <c r="A298" s="117"/>
      <c r="B298" s="118"/>
      <c r="C298" s="119"/>
      <c r="D298" s="118"/>
      <c r="E298" s="120"/>
      <c r="F298" s="109"/>
      <c r="G298" s="110"/>
    </row>
    <row r="299" spans="1:9" ht="30" customHeight="1" x14ac:dyDescent="0.25">
      <c r="A299" s="159" t="s">
        <v>297</v>
      </c>
      <c r="B299" s="160"/>
      <c r="C299" s="161" t="s">
        <v>298</v>
      </c>
      <c r="D299" s="160" t="s">
        <v>179</v>
      </c>
      <c r="E299" s="162"/>
      <c r="F299" s="163"/>
      <c r="G299" s="164"/>
      <c r="H299" s="152"/>
      <c r="I299" s="157"/>
    </row>
    <row r="300" spans="1:9" ht="30" customHeight="1" x14ac:dyDescent="0.25">
      <c r="A300" s="97">
        <v>11051</v>
      </c>
      <c r="B300" s="93" t="s">
        <v>201</v>
      </c>
      <c r="C300" s="96" t="s">
        <v>299</v>
      </c>
      <c r="D300" s="93" t="s">
        <v>225</v>
      </c>
      <c r="E300" s="94">
        <v>22</v>
      </c>
      <c r="F300" s="95"/>
      <c r="G300" s="129"/>
    </row>
    <row r="301" spans="1:9" ht="30" customHeight="1" x14ac:dyDescent="0.25">
      <c r="A301" s="97">
        <v>43668</v>
      </c>
      <c r="B301" s="93" t="s">
        <v>201</v>
      </c>
      <c r="C301" s="96" t="s">
        <v>300</v>
      </c>
      <c r="D301" s="93" t="s">
        <v>225</v>
      </c>
      <c r="E301" s="94">
        <v>145</v>
      </c>
      <c r="F301" s="95"/>
      <c r="G301" s="129"/>
    </row>
    <row r="302" spans="1:9" ht="30" customHeight="1" x14ac:dyDescent="0.25">
      <c r="A302" s="97">
        <v>10398</v>
      </c>
      <c r="B302" s="93" t="s">
        <v>221</v>
      </c>
      <c r="C302" s="96" t="s">
        <v>301</v>
      </c>
      <c r="D302" s="93" t="s">
        <v>219</v>
      </c>
      <c r="E302" s="94">
        <v>20</v>
      </c>
      <c r="F302" s="95"/>
      <c r="G302" s="129"/>
    </row>
    <row r="303" spans="1:9" ht="30" customHeight="1" x14ac:dyDescent="0.25">
      <c r="A303" s="97">
        <v>549</v>
      </c>
      <c r="B303" s="93" t="s">
        <v>201</v>
      </c>
      <c r="C303" s="96" t="s">
        <v>302</v>
      </c>
      <c r="D303" s="93" t="s">
        <v>32</v>
      </c>
      <c r="E303" s="94">
        <v>2.5</v>
      </c>
      <c r="F303" s="95"/>
      <c r="G303" s="129"/>
    </row>
    <row r="304" spans="1:9" ht="30" customHeight="1" x14ac:dyDescent="0.25">
      <c r="A304" s="97">
        <v>584</v>
      </c>
      <c r="B304" s="93" t="s">
        <v>201</v>
      </c>
      <c r="C304" s="96" t="s">
        <v>303</v>
      </c>
      <c r="D304" s="93" t="s">
        <v>32</v>
      </c>
      <c r="E304" s="94">
        <v>12</v>
      </c>
      <c r="F304" s="95"/>
      <c r="G304" s="129"/>
    </row>
    <row r="305" spans="1:8" ht="30" customHeight="1" x14ac:dyDescent="0.25">
      <c r="A305" s="97">
        <v>4335</v>
      </c>
      <c r="B305" s="93" t="s">
        <v>201</v>
      </c>
      <c r="C305" s="96" t="s">
        <v>304</v>
      </c>
      <c r="D305" s="93" t="s">
        <v>1</v>
      </c>
      <c r="E305" s="94">
        <v>8</v>
      </c>
      <c r="F305" s="95"/>
      <c r="G305" s="129"/>
    </row>
    <row r="306" spans="1:8" ht="30" customHeight="1" x14ac:dyDescent="0.25">
      <c r="A306" s="97">
        <v>11964</v>
      </c>
      <c r="B306" s="93" t="s">
        <v>201</v>
      </c>
      <c r="C306" s="96" t="s">
        <v>305</v>
      </c>
      <c r="D306" s="93" t="s">
        <v>1</v>
      </c>
      <c r="E306" s="94">
        <v>8</v>
      </c>
      <c r="F306" s="95"/>
      <c r="G306" s="129"/>
    </row>
    <row r="307" spans="1:8" ht="30" customHeight="1" x14ac:dyDescent="0.25">
      <c r="A307" s="97">
        <v>11948</v>
      </c>
      <c r="B307" s="93" t="s">
        <v>201</v>
      </c>
      <c r="C307" s="96" t="s">
        <v>306</v>
      </c>
      <c r="D307" s="93" t="s">
        <v>1</v>
      </c>
      <c r="E307" s="94">
        <v>96</v>
      </c>
      <c r="F307" s="95"/>
      <c r="G307" s="132"/>
    </row>
    <row r="308" spans="1:8" ht="30" customHeight="1" x14ac:dyDescent="0.25">
      <c r="A308" s="136">
        <v>25</v>
      </c>
      <c r="B308" s="137" t="s">
        <v>190</v>
      </c>
      <c r="C308" s="96" t="s">
        <v>264</v>
      </c>
      <c r="D308" s="93" t="s">
        <v>265</v>
      </c>
      <c r="E308" s="94">
        <v>40</v>
      </c>
      <c r="F308" s="95"/>
      <c r="G308" s="171"/>
    </row>
    <row r="309" spans="1:8" ht="30" customHeight="1" x14ac:dyDescent="0.25">
      <c r="A309" s="136">
        <v>8</v>
      </c>
      <c r="B309" s="137" t="s">
        <v>190</v>
      </c>
      <c r="C309" s="96" t="s">
        <v>191</v>
      </c>
      <c r="D309" s="93" t="s">
        <v>192</v>
      </c>
      <c r="E309" s="94">
        <v>45</v>
      </c>
      <c r="F309" s="95"/>
      <c r="G309" s="171"/>
    </row>
    <row r="310" spans="1:8" ht="30" customHeight="1" x14ac:dyDescent="0.25">
      <c r="A310" s="117"/>
      <c r="B310" s="118"/>
      <c r="C310" s="119"/>
      <c r="D310" s="118"/>
      <c r="E310" s="120"/>
      <c r="F310" s="109"/>
      <c r="G310" s="110"/>
    </row>
    <row r="311" spans="1:8" ht="30" customHeight="1" x14ac:dyDescent="0.25">
      <c r="A311" s="117"/>
      <c r="B311" s="118"/>
      <c r="C311" s="119"/>
      <c r="D311" s="118"/>
      <c r="E311" s="120"/>
      <c r="F311" s="109"/>
      <c r="G311" s="110"/>
    </row>
    <row r="312" spans="1:8" ht="30" customHeight="1" x14ac:dyDescent="0.25">
      <c r="A312" s="159" t="s">
        <v>307</v>
      </c>
      <c r="B312" s="160" t="s">
        <v>308</v>
      </c>
      <c r="C312" s="169" t="s">
        <v>309</v>
      </c>
      <c r="D312" s="160" t="s">
        <v>32</v>
      </c>
      <c r="E312" s="162"/>
      <c r="F312" s="163"/>
      <c r="G312" s="164"/>
      <c r="H312" s="152"/>
    </row>
    <row r="313" spans="1:8" ht="30" customHeight="1" x14ac:dyDescent="0.25">
      <c r="A313" s="97">
        <v>39666</v>
      </c>
      <c r="B313" s="93" t="s">
        <v>201</v>
      </c>
      <c r="C313" s="96" t="s">
        <v>310</v>
      </c>
      <c r="D313" s="93" t="s">
        <v>32</v>
      </c>
      <c r="E313" s="94">
        <v>1.0210999999999999</v>
      </c>
      <c r="F313" s="95"/>
      <c r="G313" s="132"/>
    </row>
    <row r="314" spans="1:8" ht="30" customHeight="1" x14ac:dyDescent="0.25">
      <c r="A314" s="97">
        <v>39740</v>
      </c>
      <c r="B314" s="93" t="s">
        <v>201</v>
      </c>
      <c r="C314" s="96" t="s">
        <v>311</v>
      </c>
      <c r="D314" s="93" t="s">
        <v>32</v>
      </c>
      <c r="E314" s="94">
        <v>1.0210999999999999</v>
      </c>
      <c r="F314" s="95"/>
      <c r="G314" s="132"/>
    </row>
    <row r="315" spans="1:8" ht="30" customHeight="1" x14ac:dyDescent="0.25">
      <c r="A315" s="136">
        <v>8</v>
      </c>
      <c r="B315" s="137" t="s">
        <v>190</v>
      </c>
      <c r="C315" s="96" t="s">
        <v>191</v>
      </c>
      <c r="D315" s="93" t="s">
        <v>192</v>
      </c>
      <c r="E315" s="93">
        <v>7.4999999999999997E-2</v>
      </c>
      <c r="F315" s="95"/>
      <c r="G315" s="171"/>
    </row>
    <row r="316" spans="1:8" ht="30" customHeight="1" x14ac:dyDescent="0.25">
      <c r="A316" s="97">
        <v>11</v>
      </c>
      <c r="B316" s="137" t="s">
        <v>190</v>
      </c>
      <c r="C316" s="96" t="s">
        <v>312</v>
      </c>
      <c r="D316" s="93" t="s">
        <v>192</v>
      </c>
      <c r="E316" s="93">
        <v>7.4999999999999997E-2</v>
      </c>
      <c r="F316" s="95"/>
      <c r="G316" s="171"/>
    </row>
    <row r="317" spans="1:8" ht="30" customHeight="1" x14ac:dyDescent="0.25">
      <c r="A317" s="117"/>
      <c r="B317" s="118"/>
      <c r="C317" s="119"/>
      <c r="D317" s="118"/>
      <c r="E317" s="120"/>
      <c r="F317" s="109"/>
      <c r="G317" s="110"/>
    </row>
    <row r="318" spans="1:8" ht="30" customHeight="1" x14ac:dyDescent="0.25">
      <c r="A318" s="159" t="s">
        <v>313</v>
      </c>
      <c r="B318" s="160"/>
      <c r="C318" s="169" t="s">
        <v>314</v>
      </c>
      <c r="D318" s="160" t="s">
        <v>1</v>
      </c>
      <c r="E318" s="162"/>
      <c r="F318" s="163"/>
      <c r="G318" s="164"/>
      <c r="H318" s="152"/>
    </row>
    <row r="319" spans="1:8" ht="30" customHeight="1" x14ac:dyDescent="0.25">
      <c r="A319" s="97">
        <v>1</v>
      </c>
      <c r="B319" s="130" t="s">
        <v>190</v>
      </c>
      <c r="C319" s="126" t="s">
        <v>315</v>
      </c>
      <c r="D319" s="125" t="s">
        <v>192</v>
      </c>
      <c r="E319" s="127">
        <v>40</v>
      </c>
      <c r="F319" s="95"/>
      <c r="G319" s="172"/>
    </row>
    <row r="320" spans="1:8" ht="30" customHeight="1" x14ac:dyDescent="0.25">
      <c r="A320" s="117"/>
      <c r="B320" s="118"/>
      <c r="C320" s="119"/>
      <c r="D320" s="118"/>
      <c r="E320" s="120"/>
      <c r="F320" s="109"/>
      <c r="G320" s="110"/>
    </row>
    <row r="321" spans="1:8" ht="30" customHeight="1" x14ac:dyDescent="0.25">
      <c r="A321" s="159" t="s">
        <v>316</v>
      </c>
      <c r="B321" s="160"/>
      <c r="C321" s="161" t="s">
        <v>317</v>
      </c>
      <c r="D321" s="160" t="s">
        <v>219</v>
      </c>
      <c r="E321" s="162"/>
      <c r="F321" s="163"/>
      <c r="G321" s="164"/>
      <c r="H321" s="152"/>
    </row>
    <row r="322" spans="1:8" ht="30" customHeight="1" x14ac:dyDescent="0.25">
      <c r="A322" s="97">
        <v>11049</v>
      </c>
      <c r="B322" s="125" t="s">
        <v>201</v>
      </c>
      <c r="C322" s="126" t="s">
        <v>318</v>
      </c>
      <c r="D322" s="125" t="s">
        <v>319</v>
      </c>
      <c r="E322" s="127">
        <v>7.48</v>
      </c>
      <c r="F322" s="95"/>
      <c r="G322" s="129"/>
    </row>
    <row r="323" spans="1:8" ht="30" customHeight="1" x14ac:dyDescent="0.25">
      <c r="A323" s="97">
        <v>21</v>
      </c>
      <c r="B323" s="130" t="s">
        <v>190</v>
      </c>
      <c r="C323" s="126" t="s">
        <v>320</v>
      </c>
      <c r="D323" s="125" t="s">
        <v>192</v>
      </c>
      <c r="E323" s="127">
        <v>0.3</v>
      </c>
      <c r="F323" s="128"/>
      <c r="G323" s="171"/>
    </row>
    <row r="324" spans="1:8" ht="30" customHeight="1" x14ac:dyDescent="0.25">
      <c r="A324" s="136">
        <v>8</v>
      </c>
      <c r="B324" s="130" t="s">
        <v>190</v>
      </c>
      <c r="C324" s="126" t="s">
        <v>191</v>
      </c>
      <c r="D324" s="125" t="s">
        <v>192</v>
      </c>
      <c r="E324" s="127">
        <v>0.3</v>
      </c>
      <c r="F324" s="128"/>
      <c r="G324" s="171"/>
    </row>
    <row r="325" spans="1:8" ht="30" customHeight="1" x14ac:dyDescent="0.25">
      <c r="A325" s="117"/>
      <c r="B325" s="118"/>
      <c r="C325" s="119"/>
      <c r="D325" s="118"/>
      <c r="E325" s="120"/>
      <c r="F325" s="109"/>
      <c r="G325" s="110"/>
    </row>
    <row r="326" spans="1:8" ht="30" customHeight="1" x14ac:dyDescent="0.25">
      <c r="A326" s="159" t="s">
        <v>321</v>
      </c>
      <c r="B326" s="160"/>
      <c r="C326" s="161" t="s">
        <v>322</v>
      </c>
      <c r="D326" s="160" t="s">
        <v>219</v>
      </c>
      <c r="E326" s="162"/>
      <c r="F326" s="163"/>
      <c r="G326" s="164"/>
      <c r="H326" s="152"/>
    </row>
    <row r="327" spans="1:8" ht="30" customHeight="1" x14ac:dyDescent="0.25">
      <c r="A327" s="97">
        <v>11051</v>
      </c>
      <c r="B327" s="125" t="s">
        <v>201</v>
      </c>
      <c r="C327" s="126" t="s">
        <v>323</v>
      </c>
      <c r="D327" s="125" t="s">
        <v>319</v>
      </c>
      <c r="E327" s="127">
        <v>4.68</v>
      </c>
      <c r="F327" s="95"/>
      <c r="G327" s="132"/>
    </row>
    <row r="328" spans="1:8" ht="30" customHeight="1" x14ac:dyDescent="0.25">
      <c r="A328" s="97">
        <v>21</v>
      </c>
      <c r="B328" s="130" t="s">
        <v>190</v>
      </c>
      <c r="C328" s="126" t="s">
        <v>320</v>
      </c>
      <c r="D328" s="125" t="s">
        <v>192</v>
      </c>
      <c r="E328" s="127">
        <v>0.3</v>
      </c>
      <c r="F328" s="95"/>
      <c r="G328" s="171"/>
    </row>
    <row r="329" spans="1:8" ht="30" customHeight="1" x14ac:dyDescent="0.25">
      <c r="A329" s="136">
        <v>8</v>
      </c>
      <c r="B329" s="130" t="s">
        <v>190</v>
      </c>
      <c r="C329" s="126" t="s">
        <v>191</v>
      </c>
      <c r="D329" s="125" t="s">
        <v>192</v>
      </c>
      <c r="E329" s="127">
        <v>0.3</v>
      </c>
      <c r="F329" s="95"/>
      <c r="G329" s="171"/>
    </row>
    <row r="330" spans="1:8" ht="30" customHeight="1" x14ac:dyDescent="0.25">
      <c r="A330" s="117"/>
      <c r="B330" s="118"/>
      <c r="C330" s="119"/>
      <c r="D330" s="118"/>
      <c r="E330" s="120"/>
      <c r="F330" s="109"/>
      <c r="G330" s="110"/>
    </row>
    <row r="331" spans="1:8" ht="30" customHeight="1" x14ac:dyDescent="0.25">
      <c r="A331" s="159" t="s">
        <v>324</v>
      </c>
      <c r="B331" s="160"/>
      <c r="C331" s="161" t="s">
        <v>130</v>
      </c>
      <c r="D331" s="160" t="s">
        <v>179</v>
      </c>
      <c r="E331" s="162"/>
      <c r="F331" s="163"/>
      <c r="G331" s="164"/>
      <c r="H331" s="152"/>
    </row>
    <row r="332" spans="1:8" ht="30" customHeight="1" x14ac:dyDescent="0.25">
      <c r="A332" s="97" t="s">
        <v>156</v>
      </c>
      <c r="B332" s="93"/>
      <c r="C332" s="96" t="s">
        <v>130</v>
      </c>
      <c r="D332" s="93" t="s">
        <v>179</v>
      </c>
      <c r="E332" s="94">
        <v>1</v>
      </c>
      <c r="F332" s="95"/>
      <c r="G332" s="132"/>
    </row>
    <row r="333" spans="1:8" ht="30" customHeight="1" x14ac:dyDescent="0.25">
      <c r="A333" s="136">
        <v>25</v>
      </c>
      <c r="B333" s="137" t="s">
        <v>190</v>
      </c>
      <c r="C333" s="96" t="s">
        <v>264</v>
      </c>
      <c r="D333" s="93" t="s">
        <v>265</v>
      </c>
      <c r="E333" s="94">
        <v>0.3</v>
      </c>
      <c r="F333" s="95"/>
      <c r="G333" s="171"/>
    </row>
    <row r="334" spans="1:8" ht="30" customHeight="1" x14ac:dyDescent="0.25">
      <c r="A334" s="136">
        <v>8</v>
      </c>
      <c r="B334" s="137" t="s">
        <v>190</v>
      </c>
      <c r="C334" s="96" t="s">
        <v>191</v>
      </c>
      <c r="D334" s="93" t="s">
        <v>192</v>
      </c>
      <c r="E334" s="94">
        <v>0.3</v>
      </c>
      <c r="F334" s="95"/>
      <c r="G334" s="171"/>
    </row>
    <row r="335" spans="1:8" ht="30" customHeight="1" x14ac:dyDescent="0.25">
      <c r="A335" s="117"/>
      <c r="B335" s="118"/>
      <c r="C335" s="119"/>
      <c r="D335" s="118"/>
      <c r="E335" s="120"/>
      <c r="F335" s="109"/>
      <c r="G335" s="110"/>
    </row>
    <row r="336" spans="1:8" ht="30" customHeight="1" x14ac:dyDescent="0.25">
      <c r="A336" s="159" t="s">
        <v>325</v>
      </c>
      <c r="B336" s="160"/>
      <c r="C336" s="161" t="s">
        <v>131</v>
      </c>
      <c r="D336" s="160" t="s">
        <v>179</v>
      </c>
      <c r="E336" s="162"/>
      <c r="F336" s="163"/>
      <c r="G336" s="164"/>
      <c r="H336" s="152"/>
    </row>
    <row r="337" spans="1:8" ht="30" customHeight="1" x14ac:dyDescent="0.25">
      <c r="A337" s="97" t="s">
        <v>157</v>
      </c>
      <c r="B337" s="93"/>
      <c r="C337" s="96" t="s">
        <v>131</v>
      </c>
      <c r="D337" s="93" t="s">
        <v>179</v>
      </c>
      <c r="E337" s="94">
        <v>1</v>
      </c>
      <c r="F337" s="95"/>
      <c r="G337" s="132"/>
    </row>
    <row r="338" spans="1:8" ht="30" customHeight="1" x14ac:dyDescent="0.25">
      <c r="A338" s="136">
        <v>25</v>
      </c>
      <c r="B338" s="137" t="s">
        <v>190</v>
      </c>
      <c r="C338" s="96" t="s">
        <v>264</v>
      </c>
      <c r="D338" s="93" t="s">
        <v>265</v>
      </c>
      <c r="E338" s="94">
        <v>0.3</v>
      </c>
      <c r="F338" s="95"/>
      <c r="G338" s="171"/>
    </row>
    <row r="339" spans="1:8" ht="30" customHeight="1" x14ac:dyDescent="0.25">
      <c r="A339" s="136">
        <v>8</v>
      </c>
      <c r="B339" s="137" t="s">
        <v>190</v>
      </c>
      <c r="C339" s="96" t="s">
        <v>191</v>
      </c>
      <c r="D339" s="93" t="s">
        <v>192</v>
      </c>
      <c r="E339" s="94">
        <v>0.3</v>
      </c>
      <c r="F339" s="95"/>
      <c r="G339" s="171"/>
    </row>
    <row r="340" spans="1:8" ht="30" customHeight="1" x14ac:dyDescent="0.25">
      <c r="A340" s="117"/>
      <c r="B340" s="118"/>
      <c r="C340" s="119"/>
      <c r="D340" s="118"/>
      <c r="E340" s="120"/>
      <c r="F340" s="109"/>
      <c r="G340" s="110"/>
    </row>
    <row r="341" spans="1:8" ht="30" customHeight="1" x14ac:dyDescent="0.25">
      <c r="A341" s="159" t="s">
        <v>326</v>
      </c>
      <c r="B341" s="160"/>
      <c r="C341" s="161" t="s">
        <v>132</v>
      </c>
      <c r="D341" s="160" t="s">
        <v>179</v>
      </c>
      <c r="E341" s="162"/>
      <c r="F341" s="163"/>
      <c r="G341" s="164"/>
      <c r="H341" s="152"/>
    </row>
    <row r="342" spans="1:8" ht="30" customHeight="1" x14ac:dyDescent="0.25">
      <c r="A342" s="97" t="s">
        <v>158</v>
      </c>
      <c r="B342" s="93"/>
      <c r="C342" s="96" t="s">
        <v>132</v>
      </c>
      <c r="D342" s="93" t="s">
        <v>179</v>
      </c>
      <c r="E342" s="94">
        <v>1</v>
      </c>
      <c r="F342" s="95"/>
      <c r="G342" s="132"/>
    </row>
    <row r="343" spans="1:8" ht="30" customHeight="1" x14ac:dyDescent="0.25">
      <c r="A343" s="136">
        <v>25</v>
      </c>
      <c r="B343" s="137" t="s">
        <v>190</v>
      </c>
      <c r="C343" s="96" t="s">
        <v>264</v>
      </c>
      <c r="D343" s="93" t="s">
        <v>265</v>
      </c>
      <c r="E343" s="94">
        <v>0.3</v>
      </c>
      <c r="F343" s="95"/>
      <c r="G343" s="171"/>
    </row>
    <row r="344" spans="1:8" ht="30" customHeight="1" x14ac:dyDescent="0.25">
      <c r="A344" s="136">
        <v>8</v>
      </c>
      <c r="B344" s="137" t="s">
        <v>190</v>
      </c>
      <c r="C344" s="96" t="s">
        <v>191</v>
      </c>
      <c r="D344" s="93" t="s">
        <v>192</v>
      </c>
      <c r="E344" s="94">
        <v>0.3</v>
      </c>
      <c r="F344" s="95"/>
      <c r="G344" s="171"/>
    </row>
    <row r="345" spans="1:8" ht="30" customHeight="1" x14ac:dyDescent="0.25">
      <c r="A345" s="117"/>
      <c r="B345" s="118"/>
      <c r="C345" s="119"/>
      <c r="D345" s="118"/>
      <c r="E345" s="120"/>
      <c r="F345" s="109"/>
      <c r="G345" s="110"/>
    </row>
    <row r="346" spans="1:8" ht="30" customHeight="1" x14ac:dyDescent="0.25">
      <c r="A346" s="159" t="s">
        <v>327</v>
      </c>
      <c r="B346" s="160"/>
      <c r="C346" s="161" t="s">
        <v>133</v>
      </c>
      <c r="D346" s="160" t="s">
        <v>179</v>
      </c>
      <c r="E346" s="162"/>
      <c r="F346" s="163"/>
      <c r="G346" s="164"/>
      <c r="H346" s="152"/>
    </row>
    <row r="347" spans="1:8" ht="30" customHeight="1" x14ac:dyDescent="0.25">
      <c r="A347" s="97" t="s">
        <v>159</v>
      </c>
      <c r="B347" s="93"/>
      <c r="C347" s="96" t="s">
        <v>133</v>
      </c>
      <c r="D347" s="93" t="s">
        <v>179</v>
      </c>
      <c r="E347" s="94">
        <v>1</v>
      </c>
      <c r="F347" s="95"/>
      <c r="G347" s="132"/>
    </row>
    <row r="348" spans="1:8" ht="30" customHeight="1" x14ac:dyDescent="0.25">
      <c r="A348" s="136">
        <v>25</v>
      </c>
      <c r="B348" s="137" t="s">
        <v>190</v>
      </c>
      <c r="C348" s="96" t="s">
        <v>264</v>
      </c>
      <c r="D348" s="93" t="s">
        <v>265</v>
      </c>
      <c r="E348" s="94">
        <v>0.3</v>
      </c>
      <c r="F348" s="95"/>
      <c r="G348" s="171"/>
    </row>
    <row r="349" spans="1:8" ht="30" customHeight="1" x14ac:dyDescent="0.25">
      <c r="A349" s="136">
        <v>8</v>
      </c>
      <c r="B349" s="137" t="s">
        <v>190</v>
      </c>
      <c r="C349" s="96" t="s">
        <v>191</v>
      </c>
      <c r="D349" s="93" t="s">
        <v>192</v>
      </c>
      <c r="E349" s="94">
        <v>0.3</v>
      </c>
      <c r="F349" s="95"/>
      <c r="G349" s="171"/>
    </row>
    <row r="350" spans="1:8" ht="30" customHeight="1" x14ac:dyDescent="0.25">
      <c r="A350" s="117"/>
      <c r="B350" s="118"/>
      <c r="C350" s="119"/>
      <c r="D350" s="118"/>
      <c r="E350" s="120"/>
      <c r="F350" s="109"/>
      <c r="G350" s="110"/>
    </row>
    <row r="351" spans="1:8" ht="30" customHeight="1" x14ac:dyDescent="0.25">
      <c r="A351" s="159" t="s">
        <v>328</v>
      </c>
      <c r="B351" s="160"/>
      <c r="C351" s="161" t="s">
        <v>134</v>
      </c>
      <c r="D351" s="160" t="s">
        <v>179</v>
      </c>
      <c r="E351" s="162"/>
      <c r="F351" s="163"/>
      <c r="G351" s="164"/>
      <c r="H351" s="152"/>
    </row>
    <row r="352" spans="1:8" ht="30" customHeight="1" x14ac:dyDescent="0.25">
      <c r="A352" s="97" t="s">
        <v>160</v>
      </c>
      <c r="B352" s="93"/>
      <c r="C352" s="96" t="s">
        <v>134</v>
      </c>
      <c r="D352" s="93" t="s">
        <v>179</v>
      </c>
      <c r="E352" s="94">
        <v>1</v>
      </c>
      <c r="F352" s="95"/>
      <c r="G352" s="132"/>
    </row>
    <row r="353" spans="1:8" ht="30" customHeight="1" x14ac:dyDescent="0.25">
      <c r="A353" s="136">
        <v>25</v>
      </c>
      <c r="B353" s="137" t="s">
        <v>190</v>
      </c>
      <c r="C353" s="96" t="s">
        <v>264</v>
      </c>
      <c r="D353" s="93" t="s">
        <v>265</v>
      </c>
      <c r="E353" s="94">
        <v>0.3</v>
      </c>
      <c r="F353" s="95"/>
      <c r="G353" s="171"/>
    </row>
    <row r="354" spans="1:8" ht="30" customHeight="1" x14ac:dyDescent="0.25">
      <c r="A354" s="136">
        <v>8</v>
      </c>
      <c r="B354" s="137" t="s">
        <v>190</v>
      </c>
      <c r="C354" s="96" t="s">
        <v>191</v>
      </c>
      <c r="D354" s="93" t="s">
        <v>192</v>
      </c>
      <c r="E354" s="94">
        <v>0.3</v>
      </c>
      <c r="F354" s="95"/>
      <c r="G354" s="171"/>
    </row>
    <row r="355" spans="1:8" ht="30" customHeight="1" x14ac:dyDescent="0.25">
      <c r="A355" s="117"/>
      <c r="B355" s="118"/>
      <c r="C355" s="119"/>
      <c r="D355" s="118"/>
      <c r="E355" s="120"/>
      <c r="F355" s="109"/>
      <c r="G355" s="110"/>
    </row>
    <row r="356" spans="1:8" ht="30" customHeight="1" x14ac:dyDescent="0.25">
      <c r="A356" s="159" t="s">
        <v>329</v>
      </c>
      <c r="B356" s="160"/>
      <c r="C356" s="161" t="s">
        <v>135</v>
      </c>
      <c r="D356" s="160" t="s">
        <v>179</v>
      </c>
      <c r="E356" s="162"/>
      <c r="F356" s="163"/>
      <c r="G356" s="164"/>
      <c r="H356" s="152"/>
    </row>
    <row r="357" spans="1:8" ht="30" customHeight="1" x14ac:dyDescent="0.25">
      <c r="A357" s="97" t="s">
        <v>161</v>
      </c>
      <c r="B357" s="93"/>
      <c r="C357" s="96" t="s">
        <v>135</v>
      </c>
      <c r="D357" s="93" t="s">
        <v>179</v>
      </c>
      <c r="E357" s="94">
        <v>1</v>
      </c>
      <c r="F357" s="95"/>
      <c r="G357" s="132"/>
    </row>
    <row r="358" spans="1:8" ht="30" customHeight="1" x14ac:dyDescent="0.25">
      <c r="A358" s="136">
        <v>25</v>
      </c>
      <c r="B358" s="137" t="s">
        <v>190</v>
      </c>
      <c r="C358" s="96" t="s">
        <v>264</v>
      </c>
      <c r="D358" s="93" t="s">
        <v>265</v>
      </c>
      <c r="E358" s="94">
        <v>0.3</v>
      </c>
      <c r="F358" s="95"/>
      <c r="G358" s="171"/>
    </row>
    <row r="359" spans="1:8" ht="30" customHeight="1" x14ac:dyDescent="0.25">
      <c r="A359" s="136">
        <v>8</v>
      </c>
      <c r="B359" s="137" t="s">
        <v>190</v>
      </c>
      <c r="C359" s="96" t="s">
        <v>191</v>
      </c>
      <c r="D359" s="93" t="s">
        <v>192</v>
      </c>
      <c r="E359" s="94">
        <v>0.3</v>
      </c>
      <c r="F359" s="95"/>
      <c r="G359" s="171"/>
    </row>
    <row r="360" spans="1:8" ht="30" customHeight="1" x14ac:dyDescent="0.25">
      <c r="A360" s="117"/>
      <c r="B360" s="118"/>
      <c r="C360" s="119"/>
      <c r="D360" s="118"/>
      <c r="E360" s="120"/>
      <c r="F360" s="109"/>
      <c r="G360" s="110"/>
    </row>
    <row r="361" spans="1:8" ht="30" customHeight="1" x14ac:dyDescent="0.25">
      <c r="A361" s="159" t="s">
        <v>330</v>
      </c>
      <c r="B361" s="160"/>
      <c r="C361" s="161" t="s">
        <v>136</v>
      </c>
      <c r="D361" s="160" t="s">
        <v>179</v>
      </c>
      <c r="E361" s="162"/>
      <c r="F361" s="163"/>
      <c r="G361" s="164"/>
      <c r="H361" s="152"/>
    </row>
    <row r="362" spans="1:8" ht="30" customHeight="1" x14ac:dyDescent="0.25">
      <c r="A362" s="97" t="s">
        <v>162</v>
      </c>
      <c r="B362" s="93"/>
      <c r="C362" s="96" t="s">
        <v>136</v>
      </c>
      <c r="D362" s="93" t="s">
        <v>179</v>
      </c>
      <c r="E362" s="94">
        <v>1</v>
      </c>
      <c r="F362" s="95"/>
      <c r="G362" s="132"/>
    </row>
    <row r="363" spans="1:8" ht="30" customHeight="1" x14ac:dyDescent="0.25">
      <c r="A363" s="136">
        <v>25</v>
      </c>
      <c r="B363" s="137" t="s">
        <v>190</v>
      </c>
      <c r="C363" s="96" t="s">
        <v>264</v>
      </c>
      <c r="D363" s="93" t="s">
        <v>265</v>
      </c>
      <c r="E363" s="94">
        <v>0.3</v>
      </c>
      <c r="F363" s="95"/>
      <c r="G363" s="171"/>
    </row>
    <row r="364" spans="1:8" ht="30" customHeight="1" x14ac:dyDescent="0.25">
      <c r="A364" s="136">
        <v>8</v>
      </c>
      <c r="B364" s="137" t="s">
        <v>190</v>
      </c>
      <c r="C364" s="96" t="s">
        <v>191</v>
      </c>
      <c r="D364" s="93" t="s">
        <v>192</v>
      </c>
      <c r="E364" s="94">
        <v>0.3</v>
      </c>
      <c r="F364" s="95"/>
      <c r="G364" s="171"/>
    </row>
    <row r="365" spans="1:8" ht="30" customHeight="1" x14ac:dyDescent="0.25">
      <c r="A365" s="117"/>
      <c r="B365" s="118"/>
      <c r="C365" s="119"/>
      <c r="D365" s="118"/>
      <c r="E365" s="120"/>
      <c r="F365" s="109"/>
      <c r="G365" s="110"/>
    </row>
    <row r="366" spans="1:8" ht="30" customHeight="1" x14ac:dyDescent="0.25">
      <c r="A366" s="159" t="s">
        <v>331</v>
      </c>
      <c r="B366" s="160"/>
      <c r="C366" s="161" t="s">
        <v>137</v>
      </c>
      <c r="D366" s="160" t="s">
        <v>179</v>
      </c>
      <c r="E366" s="162"/>
      <c r="F366" s="163"/>
      <c r="G366" s="164"/>
      <c r="H366" s="152"/>
    </row>
    <row r="367" spans="1:8" ht="30" customHeight="1" x14ac:dyDescent="0.25">
      <c r="A367" s="97" t="s">
        <v>163</v>
      </c>
      <c r="B367" s="93"/>
      <c r="C367" s="96" t="s">
        <v>137</v>
      </c>
      <c r="D367" s="93" t="s">
        <v>179</v>
      </c>
      <c r="E367" s="94">
        <v>1</v>
      </c>
      <c r="F367" s="95"/>
      <c r="G367" s="132"/>
    </row>
    <row r="368" spans="1:8" ht="30" customHeight="1" x14ac:dyDescent="0.25">
      <c r="A368" s="136">
        <v>25</v>
      </c>
      <c r="B368" s="137" t="s">
        <v>190</v>
      </c>
      <c r="C368" s="96" t="s">
        <v>264</v>
      </c>
      <c r="D368" s="93" t="s">
        <v>265</v>
      </c>
      <c r="E368" s="94">
        <v>0.3</v>
      </c>
      <c r="F368" s="95"/>
      <c r="G368" s="171"/>
    </row>
    <row r="369" spans="1:8" ht="30" customHeight="1" x14ac:dyDescent="0.25">
      <c r="A369" s="136">
        <v>8</v>
      </c>
      <c r="B369" s="137" t="s">
        <v>190</v>
      </c>
      <c r="C369" s="96" t="s">
        <v>191</v>
      </c>
      <c r="D369" s="93" t="s">
        <v>192</v>
      </c>
      <c r="E369" s="94">
        <v>0.3</v>
      </c>
      <c r="F369" s="95"/>
      <c r="G369" s="171"/>
    </row>
    <row r="370" spans="1:8" ht="30" customHeight="1" x14ac:dyDescent="0.25">
      <c r="A370" s="117"/>
      <c r="B370" s="118"/>
      <c r="C370" s="119"/>
      <c r="D370" s="118"/>
      <c r="E370" s="120"/>
      <c r="F370" s="109"/>
      <c r="G370" s="110"/>
    </row>
    <row r="371" spans="1:8" ht="30" customHeight="1" x14ac:dyDescent="0.25">
      <c r="A371" s="159" t="s">
        <v>332</v>
      </c>
      <c r="B371" s="160"/>
      <c r="C371" s="161" t="s">
        <v>138</v>
      </c>
      <c r="D371" s="160" t="s">
        <v>179</v>
      </c>
      <c r="E371" s="162"/>
      <c r="F371" s="163"/>
      <c r="G371" s="164"/>
      <c r="H371" s="152"/>
    </row>
    <row r="372" spans="1:8" ht="30" customHeight="1" x14ac:dyDescent="0.25">
      <c r="A372" s="97" t="s">
        <v>164</v>
      </c>
      <c r="B372" s="125"/>
      <c r="C372" s="126" t="s">
        <v>138</v>
      </c>
      <c r="D372" s="125" t="s">
        <v>179</v>
      </c>
      <c r="E372" s="127">
        <v>1</v>
      </c>
      <c r="F372" s="95"/>
      <c r="G372" s="132"/>
    </row>
    <row r="373" spans="1:8" ht="30" customHeight="1" x14ac:dyDescent="0.25">
      <c r="A373" s="136">
        <v>25</v>
      </c>
      <c r="B373" s="130" t="s">
        <v>190</v>
      </c>
      <c r="C373" s="126" t="s">
        <v>264</v>
      </c>
      <c r="D373" s="125" t="s">
        <v>265</v>
      </c>
      <c r="E373" s="127">
        <v>0.3</v>
      </c>
      <c r="F373" s="95"/>
      <c r="G373" s="171"/>
    </row>
    <row r="374" spans="1:8" ht="30" customHeight="1" x14ac:dyDescent="0.25">
      <c r="A374" s="136">
        <v>8</v>
      </c>
      <c r="B374" s="130" t="s">
        <v>190</v>
      </c>
      <c r="C374" s="126" t="s">
        <v>191</v>
      </c>
      <c r="D374" s="125" t="s">
        <v>192</v>
      </c>
      <c r="E374" s="127">
        <v>0.3</v>
      </c>
      <c r="F374" s="95"/>
      <c r="G374" s="171"/>
    </row>
    <row r="375" spans="1:8" ht="30" customHeight="1" x14ac:dyDescent="0.25">
      <c r="A375" s="117"/>
      <c r="B375" s="118"/>
      <c r="C375" s="119"/>
      <c r="D375" s="118"/>
      <c r="E375" s="120"/>
      <c r="F375" s="109"/>
      <c r="G375" s="110"/>
    </row>
    <row r="376" spans="1:8" ht="30" customHeight="1" x14ac:dyDescent="0.25">
      <c r="A376" s="159" t="s">
        <v>333</v>
      </c>
      <c r="B376" s="160"/>
      <c r="C376" s="161" t="s">
        <v>139</v>
      </c>
      <c r="D376" s="160" t="s">
        <v>179</v>
      </c>
      <c r="E376" s="162"/>
      <c r="F376" s="163"/>
      <c r="G376" s="164"/>
      <c r="H376" s="152"/>
    </row>
    <row r="377" spans="1:8" ht="30" customHeight="1" x14ac:dyDescent="0.25">
      <c r="A377" s="97" t="s">
        <v>165</v>
      </c>
      <c r="B377" s="125"/>
      <c r="C377" s="126" t="s">
        <v>139</v>
      </c>
      <c r="D377" s="125" t="s">
        <v>179</v>
      </c>
      <c r="E377" s="127">
        <v>1</v>
      </c>
      <c r="F377" s="95"/>
      <c r="G377" s="132"/>
    </row>
    <row r="378" spans="1:8" ht="30" customHeight="1" x14ac:dyDescent="0.25">
      <c r="A378" s="136">
        <v>25</v>
      </c>
      <c r="B378" s="130" t="s">
        <v>190</v>
      </c>
      <c r="C378" s="126" t="s">
        <v>264</v>
      </c>
      <c r="D378" s="125" t="s">
        <v>265</v>
      </c>
      <c r="E378" s="127">
        <v>0.3</v>
      </c>
      <c r="F378" s="95"/>
      <c r="G378" s="171"/>
    </row>
    <row r="379" spans="1:8" ht="30" customHeight="1" x14ac:dyDescent="0.25">
      <c r="A379" s="136">
        <v>8</v>
      </c>
      <c r="B379" s="130" t="s">
        <v>190</v>
      </c>
      <c r="C379" s="126" t="s">
        <v>191</v>
      </c>
      <c r="D379" s="125" t="s">
        <v>192</v>
      </c>
      <c r="E379" s="127">
        <v>0.3</v>
      </c>
      <c r="F379" s="95"/>
      <c r="G379" s="171"/>
    </row>
    <row r="380" spans="1:8" ht="30" customHeight="1" x14ac:dyDescent="0.25">
      <c r="A380" s="117"/>
      <c r="B380" s="118"/>
      <c r="C380" s="119"/>
      <c r="D380" s="118"/>
      <c r="E380" s="120"/>
      <c r="F380" s="109"/>
      <c r="G380" s="110"/>
    </row>
    <row r="381" spans="1:8" ht="30" customHeight="1" x14ac:dyDescent="0.25">
      <c r="A381" s="159" t="s">
        <v>334</v>
      </c>
      <c r="B381" s="160"/>
      <c r="C381" s="161" t="s">
        <v>140</v>
      </c>
      <c r="D381" s="160" t="s">
        <v>179</v>
      </c>
      <c r="E381" s="162"/>
      <c r="F381" s="163"/>
      <c r="G381" s="164"/>
      <c r="H381" s="152"/>
    </row>
    <row r="382" spans="1:8" ht="30" customHeight="1" x14ac:dyDescent="0.25">
      <c r="A382" s="97" t="s">
        <v>166</v>
      </c>
      <c r="B382" s="125"/>
      <c r="C382" s="126" t="s">
        <v>140</v>
      </c>
      <c r="D382" s="125" t="s">
        <v>179</v>
      </c>
      <c r="E382" s="127">
        <v>1</v>
      </c>
      <c r="F382" s="95"/>
      <c r="G382" s="129"/>
    </row>
    <row r="383" spans="1:8" ht="30" customHeight="1" x14ac:dyDescent="0.25">
      <c r="A383" s="136">
        <v>25</v>
      </c>
      <c r="B383" s="130" t="s">
        <v>190</v>
      </c>
      <c r="C383" s="126" t="s">
        <v>264</v>
      </c>
      <c r="D383" s="125" t="s">
        <v>265</v>
      </c>
      <c r="E383" s="127">
        <v>0.3</v>
      </c>
      <c r="F383" s="128"/>
      <c r="G383" s="171"/>
    </row>
    <row r="384" spans="1:8" ht="30" customHeight="1" x14ac:dyDescent="0.25">
      <c r="A384" s="136">
        <v>8</v>
      </c>
      <c r="B384" s="130" t="s">
        <v>190</v>
      </c>
      <c r="C384" s="126" t="s">
        <v>191</v>
      </c>
      <c r="D384" s="125" t="s">
        <v>192</v>
      </c>
      <c r="E384" s="127">
        <v>0.3</v>
      </c>
      <c r="F384" s="128"/>
      <c r="G384" s="171"/>
    </row>
    <row r="385" spans="1:8" ht="30" customHeight="1" x14ac:dyDescent="0.25">
      <c r="A385" s="117"/>
      <c r="B385" s="118"/>
      <c r="C385" s="119"/>
      <c r="D385" s="118"/>
      <c r="E385" s="120"/>
      <c r="F385" s="109"/>
      <c r="G385" s="110"/>
    </row>
    <row r="386" spans="1:8" ht="30" customHeight="1" x14ac:dyDescent="0.25">
      <c r="A386" s="159" t="s">
        <v>335</v>
      </c>
      <c r="B386" s="160"/>
      <c r="C386" s="161" t="s">
        <v>141</v>
      </c>
      <c r="D386" s="160" t="s">
        <v>179</v>
      </c>
      <c r="E386" s="162"/>
      <c r="F386" s="163"/>
      <c r="G386" s="164"/>
      <c r="H386" s="152"/>
    </row>
    <row r="387" spans="1:8" ht="30" customHeight="1" x14ac:dyDescent="0.25">
      <c r="A387" s="97" t="s">
        <v>167</v>
      </c>
      <c r="B387" s="125"/>
      <c r="C387" s="126" t="s">
        <v>141</v>
      </c>
      <c r="D387" s="125" t="s">
        <v>179</v>
      </c>
      <c r="E387" s="127">
        <v>1</v>
      </c>
      <c r="F387" s="95"/>
      <c r="G387" s="132"/>
    </row>
    <row r="388" spans="1:8" ht="30" customHeight="1" x14ac:dyDescent="0.25">
      <c r="A388" s="136">
        <v>25</v>
      </c>
      <c r="B388" s="130" t="s">
        <v>190</v>
      </c>
      <c r="C388" s="126" t="s">
        <v>264</v>
      </c>
      <c r="D388" s="125" t="s">
        <v>265</v>
      </c>
      <c r="E388" s="127">
        <v>0.3</v>
      </c>
      <c r="F388" s="95"/>
      <c r="G388" s="171"/>
    </row>
    <row r="389" spans="1:8" ht="30" customHeight="1" x14ac:dyDescent="0.25">
      <c r="A389" s="136">
        <v>8</v>
      </c>
      <c r="B389" s="130" t="s">
        <v>190</v>
      </c>
      <c r="C389" s="126" t="s">
        <v>191</v>
      </c>
      <c r="D389" s="125" t="s">
        <v>192</v>
      </c>
      <c r="E389" s="127">
        <v>0.3</v>
      </c>
      <c r="F389" s="95"/>
      <c r="G389" s="171"/>
    </row>
    <row r="390" spans="1:8" ht="30" customHeight="1" x14ac:dyDescent="0.25">
      <c r="A390" s="117"/>
      <c r="B390" s="118"/>
      <c r="C390" s="119"/>
      <c r="D390" s="118"/>
      <c r="E390" s="120"/>
      <c r="F390" s="109"/>
      <c r="G390" s="110"/>
    </row>
    <row r="391" spans="1:8" ht="30" customHeight="1" x14ac:dyDescent="0.25">
      <c r="A391" s="159" t="s">
        <v>336</v>
      </c>
      <c r="B391" s="160"/>
      <c r="C391" s="161" t="s">
        <v>142</v>
      </c>
      <c r="D391" s="160" t="s">
        <v>179</v>
      </c>
      <c r="E391" s="162"/>
      <c r="F391" s="163"/>
      <c r="G391" s="164"/>
      <c r="H391" s="152"/>
    </row>
    <row r="392" spans="1:8" ht="30" customHeight="1" x14ac:dyDescent="0.25">
      <c r="A392" s="97" t="s">
        <v>168</v>
      </c>
      <c r="B392" s="125"/>
      <c r="C392" s="126" t="s">
        <v>142</v>
      </c>
      <c r="D392" s="125" t="s">
        <v>179</v>
      </c>
      <c r="E392" s="127">
        <v>1</v>
      </c>
      <c r="F392" s="95"/>
      <c r="G392" s="129"/>
    </row>
    <row r="393" spans="1:8" ht="30" customHeight="1" x14ac:dyDescent="0.25">
      <c r="A393" s="136">
        <v>25</v>
      </c>
      <c r="B393" s="130" t="s">
        <v>190</v>
      </c>
      <c r="C393" s="126" t="s">
        <v>264</v>
      </c>
      <c r="D393" s="125" t="s">
        <v>265</v>
      </c>
      <c r="E393" s="127">
        <v>0.3</v>
      </c>
      <c r="F393" s="128"/>
      <c r="G393" s="171"/>
    </row>
    <row r="394" spans="1:8" ht="30" customHeight="1" x14ac:dyDescent="0.25">
      <c r="A394" s="136">
        <v>8</v>
      </c>
      <c r="B394" s="130" t="s">
        <v>190</v>
      </c>
      <c r="C394" s="126" t="s">
        <v>191</v>
      </c>
      <c r="D394" s="125" t="s">
        <v>192</v>
      </c>
      <c r="E394" s="127">
        <v>0.3</v>
      </c>
      <c r="F394" s="128"/>
      <c r="G394" s="171"/>
    </row>
    <row r="395" spans="1:8" ht="30" customHeight="1" x14ac:dyDescent="0.25">
      <c r="A395" s="117"/>
      <c r="B395" s="118"/>
      <c r="C395" s="119"/>
      <c r="D395" s="118"/>
      <c r="E395" s="120"/>
      <c r="F395" s="109"/>
      <c r="G395" s="110"/>
    </row>
    <row r="396" spans="1:8" ht="30" customHeight="1" x14ac:dyDescent="0.25">
      <c r="A396" s="159" t="s">
        <v>337</v>
      </c>
      <c r="B396" s="160"/>
      <c r="C396" s="161" t="s">
        <v>143</v>
      </c>
      <c r="D396" s="160" t="s">
        <v>179</v>
      </c>
      <c r="E396" s="162"/>
      <c r="F396" s="163"/>
      <c r="G396" s="164"/>
      <c r="H396" s="152"/>
    </row>
    <row r="397" spans="1:8" ht="30" customHeight="1" x14ac:dyDescent="0.25">
      <c r="A397" s="97" t="s">
        <v>169</v>
      </c>
      <c r="B397" s="125"/>
      <c r="C397" s="126" t="s">
        <v>143</v>
      </c>
      <c r="D397" s="125" t="s">
        <v>179</v>
      </c>
      <c r="E397" s="127">
        <v>1</v>
      </c>
      <c r="F397" s="95"/>
      <c r="G397" s="129"/>
    </row>
    <row r="398" spans="1:8" ht="30" customHeight="1" x14ac:dyDescent="0.25">
      <c r="A398" s="136">
        <v>25</v>
      </c>
      <c r="B398" s="137" t="s">
        <v>190</v>
      </c>
      <c r="C398" s="96" t="s">
        <v>264</v>
      </c>
      <c r="D398" s="93" t="s">
        <v>265</v>
      </c>
      <c r="E398" s="94">
        <v>0.3</v>
      </c>
      <c r="F398" s="95"/>
      <c r="G398" s="171"/>
    </row>
    <row r="399" spans="1:8" ht="30" customHeight="1" x14ac:dyDescent="0.25">
      <c r="A399" s="136">
        <v>8</v>
      </c>
      <c r="B399" s="137" t="s">
        <v>190</v>
      </c>
      <c r="C399" s="96" t="s">
        <v>191</v>
      </c>
      <c r="D399" s="93" t="s">
        <v>192</v>
      </c>
      <c r="E399" s="94">
        <v>0.3</v>
      </c>
      <c r="F399" s="95"/>
      <c r="G399" s="171"/>
    </row>
    <row r="400" spans="1:8" ht="30" customHeight="1" x14ac:dyDescent="0.25">
      <c r="A400" s="117"/>
      <c r="B400" s="118"/>
      <c r="C400" s="119"/>
      <c r="D400" s="118"/>
      <c r="E400" s="120"/>
      <c r="F400" s="109"/>
      <c r="G400" s="110"/>
    </row>
    <row r="401" spans="1:8" ht="30" customHeight="1" x14ac:dyDescent="0.25">
      <c r="A401" s="159" t="s">
        <v>338</v>
      </c>
      <c r="B401" s="160"/>
      <c r="C401" s="161" t="s">
        <v>144</v>
      </c>
      <c r="D401" s="160" t="s">
        <v>179</v>
      </c>
      <c r="E401" s="162"/>
      <c r="F401" s="163"/>
      <c r="G401" s="164"/>
      <c r="H401" s="152"/>
    </row>
    <row r="402" spans="1:8" ht="30" customHeight="1" x14ac:dyDescent="0.25">
      <c r="A402" s="97" t="s">
        <v>170</v>
      </c>
      <c r="B402" s="93"/>
      <c r="C402" s="96" t="s">
        <v>144</v>
      </c>
      <c r="D402" s="93" t="s">
        <v>179</v>
      </c>
      <c r="E402" s="94">
        <v>1</v>
      </c>
      <c r="F402" s="95"/>
      <c r="G402" s="132"/>
    </row>
    <row r="403" spans="1:8" ht="30" customHeight="1" x14ac:dyDescent="0.25">
      <c r="A403" s="136">
        <v>25</v>
      </c>
      <c r="B403" s="137" t="s">
        <v>190</v>
      </c>
      <c r="C403" s="96" t="s">
        <v>264</v>
      </c>
      <c r="D403" s="93" t="s">
        <v>265</v>
      </c>
      <c r="E403" s="94">
        <v>0.3</v>
      </c>
      <c r="F403" s="95"/>
      <c r="G403" s="171"/>
    </row>
    <row r="404" spans="1:8" ht="30" customHeight="1" x14ac:dyDescent="0.25">
      <c r="A404" s="136">
        <v>8</v>
      </c>
      <c r="B404" s="137" t="s">
        <v>190</v>
      </c>
      <c r="C404" s="96" t="s">
        <v>191</v>
      </c>
      <c r="D404" s="93" t="s">
        <v>192</v>
      </c>
      <c r="E404" s="94">
        <v>0.3</v>
      </c>
      <c r="F404" s="95"/>
      <c r="G404" s="171"/>
    </row>
    <row r="405" spans="1:8" ht="30" customHeight="1" x14ac:dyDescent="0.25">
      <c r="A405" s="117"/>
      <c r="B405" s="118"/>
      <c r="C405" s="119"/>
      <c r="D405" s="118"/>
      <c r="E405" s="120"/>
      <c r="F405" s="109"/>
      <c r="G405" s="110"/>
    </row>
    <row r="406" spans="1:8" ht="30" customHeight="1" x14ac:dyDescent="0.25">
      <c r="A406" s="159" t="s">
        <v>339</v>
      </c>
      <c r="B406" s="160"/>
      <c r="C406" s="161" t="s">
        <v>145</v>
      </c>
      <c r="D406" s="160" t="s">
        <v>179</v>
      </c>
      <c r="E406" s="162"/>
      <c r="F406" s="163"/>
      <c r="G406" s="164"/>
      <c r="H406" s="152"/>
    </row>
    <row r="407" spans="1:8" ht="30" customHeight="1" x14ac:dyDescent="0.25">
      <c r="A407" s="97" t="s">
        <v>171</v>
      </c>
      <c r="B407" s="93"/>
      <c r="C407" s="96" t="s">
        <v>145</v>
      </c>
      <c r="D407" s="93" t="s">
        <v>179</v>
      </c>
      <c r="E407" s="94">
        <v>1</v>
      </c>
      <c r="F407" s="95"/>
      <c r="G407" s="132"/>
    </row>
    <row r="408" spans="1:8" ht="30" customHeight="1" x14ac:dyDescent="0.25">
      <c r="A408" s="136">
        <v>25</v>
      </c>
      <c r="B408" s="137" t="s">
        <v>190</v>
      </c>
      <c r="C408" s="96" t="s">
        <v>264</v>
      </c>
      <c r="D408" s="93" t="s">
        <v>265</v>
      </c>
      <c r="E408" s="94">
        <v>1</v>
      </c>
      <c r="F408" s="95"/>
      <c r="G408" s="171"/>
    </row>
    <row r="409" spans="1:8" ht="30" customHeight="1" x14ac:dyDescent="0.25">
      <c r="A409" s="136">
        <v>8</v>
      </c>
      <c r="B409" s="137" t="s">
        <v>190</v>
      </c>
      <c r="C409" s="96" t="s">
        <v>191</v>
      </c>
      <c r="D409" s="93" t="s">
        <v>192</v>
      </c>
      <c r="E409" s="94">
        <v>1</v>
      </c>
      <c r="F409" s="95"/>
      <c r="G409" s="171"/>
    </row>
    <row r="410" spans="1:8" ht="30" customHeight="1" x14ac:dyDescent="0.25">
      <c r="A410" s="117"/>
      <c r="B410" s="118"/>
      <c r="C410" s="119"/>
      <c r="D410" s="118"/>
      <c r="E410" s="120"/>
      <c r="F410" s="109"/>
      <c r="G410" s="110"/>
    </row>
    <row r="411" spans="1:8" ht="30" customHeight="1" x14ac:dyDescent="0.25">
      <c r="A411" s="159" t="s">
        <v>340</v>
      </c>
      <c r="B411" s="160"/>
      <c r="C411" s="161" t="s">
        <v>146</v>
      </c>
      <c r="D411" s="160" t="s">
        <v>179</v>
      </c>
      <c r="E411" s="162"/>
      <c r="F411" s="163"/>
      <c r="G411" s="164"/>
      <c r="H411" s="152"/>
    </row>
    <row r="412" spans="1:8" ht="30" customHeight="1" x14ac:dyDescent="0.25">
      <c r="A412" s="97" t="s">
        <v>172</v>
      </c>
      <c r="B412" s="125"/>
      <c r="C412" s="126" t="s">
        <v>146</v>
      </c>
      <c r="D412" s="125" t="s">
        <v>179</v>
      </c>
      <c r="E412" s="127">
        <v>1</v>
      </c>
      <c r="F412" s="95"/>
      <c r="G412" s="132"/>
    </row>
    <row r="413" spans="1:8" ht="30" customHeight="1" x14ac:dyDescent="0.25">
      <c r="A413" s="136">
        <v>25</v>
      </c>
      <c r="B413" s="130" t="s">
        <v>190</v>
      </c>
      <c r="C413" s="126" t="s">
        <v>264</v>
      </c>
      <c r="D413" s="125" t="s">
        <v>265</v>
      </c>
      <c r="E413" s="127">
        <v>1</v>
      </c>
      <c r="F413" s="95"/>
      <c r="G413" s="171"/>
    </row>
    <row r="414" spans="1:8" ht="30" customHeight="1" x14ac:dyDescent="0.25">
      <c r="A414" s="136">
        <v>8</v>
      </c>
      <c r="B414" s="130" t="s">
        <v>190</v>
      </c>
      <c r="C414" s="126" t="s">
        <v>191</v>
      </c>
      <c r="D414" s="125" t="s">
        <v>192</v>
      </c>
      <c r="E414" s="127">
        <v>1</v>
      </c>
      <c r="F414" s="95"/>
      <c r="G414" s="171"/>
    </row>
    <row r="415" spans="1:8" ht="30" customHeight="1" x14ac:dyDescent="0.25">
      <c r="A415" s="117"/>
      <c r="B415" s="118"/>
      <c r="C415" s="119"/>
      <c r="D415" s="118"/>
      <c r="E415" s="120"/>
      <c r="F415" s="109"/>
      <c r="G415" s="110"/>
    </row>
    <row r="416" spans="1:8" ht="30" customHeight="1" x14ac:dyDescent="0.25">
      <c r="A416" s="159" t="s">
        <v>341</v>
      </c>
      <c r="B416" s="160"/>
      <c r="C416" s="161" t="s">
        <v>147</v>
      </c>
      <c r="D416" s="160" t="s">
        <v>179</v>
      </c>
      <c r="E416" s="162"/>
      <c r="F416" s="163"/>
      <c r="G416" s="164"/>
      <c r="H416" s="152"/>
    </row>
    <row r="417" spans="1:12" ht="30" customHeight="1" x14ac:dyDescent="0.25">
      <c r="A417" s="97" t="s">
        <v>173</v>
      </c>
      <c r="B417" s="125"/>
      <c r="C417" s="126" t="s">
        <v>147</v>
      </c>
      <c r="D417" s="125" t="s">
        <v>179</v>
      </c>
      <c r="E417" s="127">
        <v>1</v>
      </c>
      <c r="F417" s="95"/>
      <c r="G417" s="129"/>
    </row>
    <row r="418" spans="1:12" ht="30" customHeight="1" x14ac:dyDescent="0.25">
      <c r="A418" s="136">
        <v>25</v>
      </c>
      <c r="B418" s="130" t="s">
        <v>190</v>
      </c>
      <c r="C418" s="126" t="s">
        <v>264</v>
      </c>
      <c r="D418" s="125" t="s">
        <v>265</v>
      </c>
      <c r="E418" s="127">
        <v>1</v>
      </c>
      <c r="F418" s="128"/>
      <c r="G418" s="171"/>
    </row>
    <row r="419" spans="1:12" ht="30" customHeight="1" x14ac:dyDescent="0.25">
      <c r="A419" s="136">
        <v>8</v>
      </c>
      <c r="B419" s="130" t="s">
        <v>190</v>
      </c>
      <c r="C419" s="126" t="s">
        <v>191</v>
      </c>
      <c r="D419" s="125" t="s">
        <v>192</v>
      </c>
      <c r="E419" s="127">
        <v>1</v>
      </c>
      <c r="F419" s="128"/>
      <c r="G419" s="171"/>
    </row>
    <row r="420" spans="1:12" ht="30" customHeight="1" x14ac:dyDescent="0.25">
      <c r="A420" s="117"/>
      <c r="B420" s="118"/>
      <c r="C420" s="119"/>
      <c r="D420" s="118"/>
      <c r="E420" s="120"/>
      <c r="F420" s="109"/>
      <c r="G420" s="110"/>
    </row>
    <row r="421" spans="1:12" ht="30" customHeight="1" x14ac:dyDescent="0.25">
      <c r="A421" s="159" t="s">
        <v>342</v>
      </c>
      <c r="B421" s="160"/>
      <c r="C421" s="161" t="s">
        <v>148</v>
      </c>
      <c r="D421" s="160" t="s">
        <v>179</v>
      </c>
      <c r="E421" s="162"/>
      <c r="F421" s="163"/>
      <c r="G421" s="164"/>
      <c r="H421" s="152"/>
    </row>
    <row r="422" spans="1:12" ht="30" customHeight="1" x14ac:dyDescent="0.25">
      <c r="A422" s="97" t="s">
        <v>174</v>
      </c>
      <c r="B422" s="125"/>
      <c r="C422" s="126" t="s">
        <v>148</v>
      </c>
      <c r="D422" s="125" t="s">
        <v>179</v>
      </c>
      <c r="E422" s="127">
        <v>1</v>
      </c>
      <c r="F422" s="95"/>
      <c r="G422" s="129"/>
    </row>
    <row r="423" spans="1:12" ht="30" customHeight="1" x14ac:dyDescent="0.25">
      <c r="A423" s="136">
        <v>25</v>
      </c>
      <c r="B423" s="130" t="s">
        <v>190</v>
      </c>
      <c r="C423" s="126" t="s">
        <v>264</v>
      </c>
      <c r="D423" s="125" t="s">
        <v>265</v>
      </c>
      <c r="E423" s="127">
        <v>2</v>
      </c>
      <c r="F423" s="128"/>
      <c r="G423" s="171"/>
    </row>
    <row r="424" spans="1:12" ht="30" customHeight="1" x14ac:dyDescent="0.25">
      <c r="A424" s="136">
        <v>8</v>
      </c>
      <c r="B424" s="130" t="s">
        <v>190</v>
      </c>
      <c r="C424" s="126" t="s">
        <v>191</v>
      </c>
      <c r="D424" s="125" t="s">
        <v>192</v>
      </c>
      <c r="E424" s="127">
        <v>2</v>
      </c>
      <c r="F424" s="128"/>
      <c r="G424" s="171"/>
    </row>
    <row r="425" spans="1:12" ht="30" customHeight="1" x14ac:dyDescent="0.25">
      <c r="A425" s="117"/>
      <c r="B425" s="118"/>
      <c r="C425" s="119"/>
      <c r="D425" s="118"/>
      <c r="E425" s="120"/>
      <c r="F425" s="109"/>
      <c r="G425" s="110"/>
    </row>
    <row r="426" spans="1:12" ht="30" customHeight="1" x14ac:dyDescent="0.25">
      <c r="A426" s="159" t="s">
        <v>343</v>
      </c>
      <c r="B426" s="160"/>
      <c r="C426" s="161" t="s">
        <v>149</v>
      </c>
      <c r="D426" s="160" t="s">
        <v>179</v>
      </c>
      <c r="E426" s="162"/>
      <c r="F426" s="163"/>
      <c r="G426" s="164"/>
      <c r="H426" s="152"/>
      <c r="I426" s="152"/>
      <c r="J426" s="152"/>
      <c r="K426" s="152"/>
      <c r="L426" s="152"/>
    </row>
    <row r="427" spans="1:12" ht="30" customHeight="1" x14ac:dyDescent="0.25">
      <c r="A427" s="97" t="s">
        <v>175</v>
      </c>
      <c r="B427" s="125"/>
      <c r="C427" s="126" t="s">
        <v>149</v>
      </c>
      <c r="D427" s="125" t="s">
        <v>179</v>
      </c>
      <c r="E427" s="127">
        <v>1</v>
      </c>
      <c r="F427" s="95"/>
      <c r="G427" s="129"/>
    </row>
    <row r="428" spans="1:12" ht="30" customHeight="1" x14ac:dyDescent="0.25">
      <c r="A428" s="136">
        <v>25</v>
      </c>
      <c r="B428" s="130" t="s">
        <v>190</v>
      </c>
      <c r="C428" s="126" t="s">
        <v>264</v>
      </c>
      <c r="D428" s="125" t="s">
        <v>265</v>
      </c>
      <c r="E428" s="127">
        <v>2</v>
      </c>
      <c r="F428" s="128"/>
      <c r="G428" s="171"/>
    </row>
    <row r="429" spans="1:12" ht="30" customHeight="1" x14ac:dyDescent="0.25">
      <c r="A429" s="136">
        <v>8</v>
      </c>
      <c r="B429" s="130" t="s">
        <v>190</v>
      </c>
      <c r="C429" s="126" t="s">
        <v>191</v>
      </c>
      <c r="D429" s="125" t="s">
        <v>192</v>
      </c>
      <c r="E429" s="127">
        <v>2</v>
      </c>
      <c r="F429" s="128"/>
      <c r="G429" s="171"/>
    </row>
    <row r="430" spans="1:12" ht="30" customHeight="1" x14ac:dyDescent="0.25">
      <c r="A430" s="117"/>
      <c r="B430" s="118"/>
      <c r="C430" s="119"/>
      <c r="D430" s="118"/>
      <c r="E430" s="120"/>
      <c r="F430" s="109"/>
      <c r="G430" s="110"/>
    </row>
    <row r="431" spans="1:12" ht="30" customHeight="1" x14ac:dyDescent="0.25">
      <c r="A431" s="159" t="s">
        <v>344</v>
      </c>
      <c r="B431" s="160"/>
      <c r="C431" s="161" t="s">
        <v>150</v>
      </c>
      <c r="D431" s="160" t="s">
        <v>179</v>
      </c>
      <c r="E431" s="162"/>
      <c r="F431" s="163"/>
      <c r="G431" s="164"/>
      <c r="H431" s="152"/>
    </row>
    <row r="432" spans="1:12" ht="30" customHeight="1" x14ac:dyDescent="0.25">
      <c r="A432" s="97" t="s">
        <v>176</v>
      </c>
      <c r="B432" s="93"/>
      <c r="C432" s="96" t="s">
        <v>150</v>
      </c>
      <c r="D432" s="93" t="s">
        <v>179</v>
      </c>
      <c r="E432" s="94">
        <v>1</v>
      </c>
      <c r="F432" s="95"/>
      <c r="G432" s="132"/>
    </row>
    <row r="433" spans="1:16" ht="30" customHeight="1" x14ac:dyDescent="0.25">
      <c r="A433" s="136">
        <v>25</v>
      </c>
      <c r="B433" s="137" t="s">
        <v>190</v>
      </c>
      <c r="C433" s="96" t="s">
        <v>264</v>
      </c>
      <c r="D433" s="93" t="s">
        <v>265</v>
      </c>
      <c r="E433" s="94">
        <v>2</v>
      </c>
      <c r="F433" s="95"/>
      <c r="G433" s="171"/>
    </row>
    <row r="434" spans="1:16" ht="30" customHeight="1" x14ac:dyDescent="0.25">
      <c r="A434" s="136">
        <v>8</v>
      </c>
      <c r="B434" s="137" t="s">
        <v>190</v>
      </c>
      <c r="C434" s="96" t="s">
        <v>191</v>
      </c>
      <c r="D434" s="93" t="s">
        <v>192</v>
      </c>
      <c r="E434" s="94">
        <v>2</v>
      </c>
      <c r="F434" s="95"/>
      <c r="G434" s="171"/>
    </row>
    <row r="435" spans="1:16" ht="30" customHeight="1" x14ac:dyDescent="0.25">
      <c r="A435" s="117"/>
      <c r="B435" s="118"/>
      <c r="C435" s="119"/>
      <c r="D435" s="118"/>
      <c r="E435" s="120"/>
      <c r="F435" s="109"/>
      <c r="G435" s="110"/>
    </row>
    <row r="436" spans="1:16" ht="30" customHeight="1" x14ac:dyDescent="0.25">
      <c r="A436" s="159" t="s">
        <v>345</v>
      </c>
      <c r="B436" s="160"/>
      <c r="C436" s="161" t="s">
        <v>151</v>
      </c>
      <c r="D436" s="160" t="s">
        <v>179</v>
      </c>
      <c r="E436" s="162"/>
      <c r="F436" s="163"/>
      <c r="G436" s="164"/>
      <c r="H436" s="152"/>
    </row>
    <row r="437" spans="1:16" ht="30" customHeight="1" x14ac:dyDescent="0.25">
      <c r="A437" s="97" t="s">
        <v>177</v>
      </c>
      <c r="B437" s="125"/>
      <c r="C437" s="126" t="s">
        <v>151</v>
      </c>
      <c r="D437" s="125" t="s">
        <v>179</v>
      </c>
      <c r="E437" s="127">
        <v>1</v>
      </c>
      <c r="F437" s="95"/>
      <c r="G437" s="129"/>
    </row>
    <row r="438" spans="1:16" ht="30" customHeight="1" x14ac:dyDescent="0.25">
      <c r="A438" s="136">
        <v>25</v>
      </c>
      <c r="B438" s="137" t="s">
        <v>190</v>
      </c>
      <c r="C438" s="96" t="s">
        <v>264</v>
      </c>
      <c r="D438" s="93" t="s">
        <v>265</v>
      </c>
      <c r="E438" s="94">
        <v>2</v>
      </c>
      <c r="F438" s="95"/>
      <c r="G438" s="171"/>
    </row>
    <row r="439" spans="1:16" ht="30" customHeight="1" x14ac:dyDescent="0.25">
      <c r="A439" s="136">
        <v>8</v>
      </c>
      <c r="B439" s="137" t="s">
        <v>190</v>
      </c>
      <c r="C439" s="96" t="s">
        <v>191</v>
      </c>
      <c r="D439" s="93" t="s">
        <v>192</v>
      </c>
      <c r="E439" s="94">
        <v>2</v>
      </c>
      <c r="F439" s="95"/>
      <c r="G439" s="171"/>
    </row>
    <row r="440" spans="1:16" ht="30" customHeight="1" x14ac:dyDescent="0.25">
      <c r="A440" s="117"/>
      <c r="B440" s="118"/>
      <c r="C440" s="119"/>
      <c r="D440" s="118"/>
      <c r="E440" s="120"/>
      <c r="F440" s="109"/>
      <c r="G440" s="110"/>
    </row>
    <row r="441" spans="1:16" ht="30" customHeight="1" x14ac:dyDescent="0.25">
      <c r="A441" s="159" t="s">
        <v>346</v>
      </c>
      <c r="B441" s="160"/>
      <c r="C441" s="160" t="s">
        <v>152</v>
      </c>
      <c r="D441" s="160" t="s">
        <v>179</v>
      </c>
      <c r="E441" s="162"/>
      <c r="F441" s="163"/>
      <c r="G441" s="164"/>
      <c r="H441" s="152"/>
    </row>
    <row r="442" spans="1:16" ht="30" customHeight="1" x14ac:dyDescent="0.25">
      <c r="A442" s="97" t="s">
        <v>178</v>
      </c>
      <c r="B442" s="93"/>
      <c r="C442" s="96" t="s">
        <v>152</v>
      </c>
      <c r="D442" s="93" t="s">
        <v>179</v>
      </c>
      <c r="E442" s="94">
        <v>1</v>
      </c>
      <c r="F442" s="95"/>
      <c r="G442" s="132"/>
    </row>
    <row r="443" spans="1:16" ht="30" customHeight="1" x14ac:dyDescent="0.25">
      <c r="A443" s="136">
        <v>25</v>
      </c>
      <c r="B443" s="137" t="s">
        <v>190</v>
      </c>
      <c r="C443" s="96" t="s">
        <v>264</v>
      </c>
      <c r="D443" s="93" t="s">
        <v>265</v>
      </c>
      <c r="E443" s="94">
        <v>2</v>
      </c>
      <c r="F443" s="95"/>
      <c r="G443" s="171"/>
    </row>
    <row r="444" spans="1:16" ht="30" customHeight="1" x14ac:dyDescent="0.25">
      <c r="A444" s="136">
        <v>8</v>
      </c>
      <c r="B444" s="137" t="s">
        <v>190</v>
      </c>
      <c r="C444" s="96" t="s">
        <v>191</v>
      </c>
      <c r="D444" s="93" t="s">
        <v>192</v>
      </c>
      <c r="E444" s="94">
        <v>2</v>
      </c>
      <c r="F444" s="95"/>
      <c r="G444" s="171"/>
    </row>
    <row r="445" spans="1:16" ht="30" customHeight="1" x14ac:dyDescent="0.25">
      <c r="A445" s="117"/>
      <c r="B445" s="118"/>
      <c r="C445" s="119"/>
      <c r="D445" s="118"/>
      <c r="E445" s="120"/>
      <c r="F445" s="109"/>
      <c r="G445" s="110"/>
    </row>
    <row r="446" spans="1:16" ht="30" customHeight="1" x14ac:dyDescent="0.25">
      <c r="A446" s="159" t="s">
        <v>347</v>
      </c>
      <c r="B446" s="160"/>
      <c r="C446" s="161" t="s">
        <v>67</v>
      </c>
      <c r="D446" s="160" t="s">
        <v>1</v>
      </c>
      <c r="E446" s="162"/>
      <c r="F446" s="163"/>
      <c r="G446" s="164"/>
      <c r="H446" s="158"/>
      <c r="I446" s="158"/>
      <c r="J446" s="158"/>
      <c r="K446" s="158"/>
      <c r="L446" s="158"/>
      <c r="M446" s="158"/>
      <c r="N446" s="158"/>
      <c r="O446" s="158"/>
      <c r="P446" s="158"/>
    </row>
    <row r="447" spans="1:16" ht="30" customHeight="1" x14ac:dyDescent="0.25">
      <c r="A447" s="97" t="s">
        <v>66</v>
      </c>
      <c r="B447" s="93"/>
      <c r="C447" s="126" t="s">
        <v>67</v>
      </c>
      <c r="D447" s="125" t="s">
        <v>1</v>
      </c>
      <c r="E447" s="127">
        <v>1</v>
      </c>
      <c r="F447" s="95"/>
      <c r="G447" s="129"/>
    </row>
    <row r="448" spans="1:16" ht="30" customHeight="1" x14ac:dyDescent="0.25">
      <c r="A448" s="136">
        <v>8</v>
      </c>
      <c r="B448" s="137" t="s">
        <v>190</v>
      </c>
      <c r="C448" s="96" t="s">
        <v>191</v>
      </c>
      <c r="D448" s="93" t="s">
        <v>192</v>
      </c>
      <c r="E448" s="94">
        <v>30</v>
      </c>
      <c r="F448" s="95"/>
      <c r="G448" s="171"/>
    </row>
    <row r="449" spans="1:7" ht="30" customHeight="1" x14ac:dyDescent="0.25">
      <c r="A449" s="136">
        <v>12</v>
      </c>
      <c r="B449" s="137" t="s">
        <v>190</v>
      </c>
      <c r="C449" s="96" t="s">
        <v>193</v>
      </c>
      <c r="D449" s="93" t="s">
        <v>192</v>
      </c>
      <c r="E449" s="94">
        <v>30</v>
      </c>
      <c r="F449" s="95"/>
      <c r="G449" s="171"/>
    </row>
    <row r="450" spans="1:7" ht="30" customHeight="1" x14ac:dyDescent="0.25">
      <c r="A450" s="117"/>
      <c r="B450" s="118"/>
      <c r="C450" s="119"/>
      <c r="D450" s="118"/>
      <c r="E450" s="120"/>
      <c r="F450" s="109"/>
      <c r="G450" s="110"/>
    </row>
    <row r="451" spans="1:7" ht="30" customHeight="1" x14ac:dyDescent="0.25">
      <c r="A451" s="159" t="s">
        <v>348</v>
      </c>
      <c r="B451" s="160"/>
      <c r="C451" s="161" t="s">
        <v>69</v>
      </c>
      <c r="D451" s="160" t="s">
        <v>1</v>
      </c>
      <c r="E451" s="162"/>
      <c r="F451" s="163"/>
      <c r="G451" s="164"/>
    </row>
    <row r="452" spans="1:7" ht="30" customHeight="1" x14ac:dyDescent="0.25">
      <c r="A452" s="97" t="s">
        <v>68</v>
      </c>
      <c r="B452" s="93"/>
      <c r="C452" s="96" t="s">
        <v>69</v>
      </c>
      <c r="D452" s="93" t="s">
        <v>1</v>
      </c>
      <c r="E452" s="94">
        <v>1</v>
      </c>
      <c r="F452" s="95"/>
      <c r="G452" s="132"/>
    </row>
    <row r="453" spans="1:7" ht="30" customHeight="1" x14ac:dyDescent="0.25">
      <c r="A453" s="136">
        <v>8</v>
      </c>
      <c r="B453" s="137" t="s">
        <v>190</v>
      </c>
      <c r="C453" s="96" t="s">
        <v>191</v>
      </c>
      <c r="D453" s="93" t="s">
        <v>192</v>
      </c>
      <c r="E453" s="94">
        <v>30</v>
      </c>
      <c r="F453" s="95"/>
      <c r="G453" s="171"/>
    </row>
    <row r="454" spans="1:7" ht="30" customHeight="1" x14ac:dyDescent="0.25">
      <c r="A454" s="136">
        <v>12</v>
      </c>
      <c r="B454" s="137" t="s">
        <v>190</v>
      </c>
      <c r="C454" s="96" t="s">
        <v>193</v>
      </c>
      <c r="D454" s="93" t="s">
        <v>192</v>
      </c>
      <c r="E454" s="94">
        <v>30</v>
      </c>
      <c r="F454" s="95"/>
      <c r="G454" s="171"/>
    </row>
    <row r="455" spans="1:7" ht="30" customHeight="1" x14ac:dyDescent="0.25">
      <c r="A455" s="153"/>
      <c r="B455" s="142"/>
      <c r="C455" s="141"/>
      <c r="D455" s="142"/>
      <c r="E455" s="143"/>
      <c r="F455" s="144"/>
      <c r="G455" s="154"/>
    </row>
    <row r="456" spans="1:7" ht="30" customHeight="1" x14ac:dyDescent="0.25">
      <c r="A456" s="159" t="s">
        <v>349</v>
      </c>
      <c r="B456" s="160"/>
      <c r="C456" s="161" t="s">
        <v>71</v>
      </c>
      <c r="D456" s="160" t="s">
        <v>1</v>
      </c>
      <c r="E456" s="162"/>
      <c r="F456" s="163"/>
      <c r="G456" s="164"/>
    </row>
    <row r="457" spans="1:7" ht="30" customHeight="1" x14ac:dyDescent="0.25">
      <c r="A457" s="97" t="s">
        <v>70</v>
      </c>
      <c r="B457" s="93"/>
      <c r="C457" s="96" t="s">
        <v>71</v>
      </c>
      <c r="D457" s="93" t="s">
        <v>1</v>
      </c>
      <c r="E457" s="94">
        <v>1</v>
      </c>
      <c r="F457" s="95"/>
      <c r="G457" s="132"/>
    </row>
    <row r="458" spans="1:7" ht="30" customHeight="1" x14ac:dyDescent="0.25">
      <c r="A458" s="136">
        <v>8</v>
      </c>
      <c r="B458" s="137" t="s">
        <v>190</v>
      </c>
      <c r="C458" s="96" t="s">
        <v>191</v>
      </c>
      <c r="D458" s="93" t="s">
        <v>192</v>
      </c>
      <c r="E458" s="94">
        <v>30</v>
      </c>
      <c r="F458" s="95"/>
      <c r="G458" s="171"/>
    </row>
    <row r="459" spans="1:7" ht="30" customHeight="1" x14ac:dyDescent="0.25">
      <c r="A459" s="136">
        <v>12</v>
      </c>
      <c r="B459" s="137" t="s">
        <v>190</v>
      </c>
      <c r="C459" s="96" t="s">
        <v>193</v>
      </c>
      <c r="D459" s="93" t="s">
        <v>192</v>
      </c>
      <c r="E459" s="94">
        <v>30</v>
      </c>
      <c r="F459" s="95"/>
      <c r="G459" s="171"/>
    </row>
    <row r="460" spans="1:7" ht="30" customHeight="1" x14ac:dyDescent="0.25">
      <c r="A460" s="117"/>
      <c r="B460" s="118"/>
      <c r="C460" s="119"/>
      <c r="D460" s="118"/>
      <c r="E460" s="120"/>
      <c r="F460" s="109"/>
      <c r="G460" s="110"/>
    </row>
    <row r="461" spans="1:7" ht="30" customHeight="1" x14ac:dyDescent="0.25">
      <c r="A461" s="159" t="s">
        <v>350</v>
      </c>
      <c r="B461" s="160"/>
      <c r="C461" s="160" t="s">
        <v>73</v>
      </c>
      <c r="D461" s="160" t="s">
        <v>1</v>
      </c>
      <c r="E461" s="162"/>
      <c r="F461" s="163"/>
      <c r="G461" s="164"/>
    </row>
    <row r="462" spans="1:7" ht="30" customHeight="1" x14ac:dyDescent="0.25">
      <c r="A462" s="97" t="s">
        <v>72</v>
      </c>
      <c r="B462" s="93"/>
      <c r="C462" s="126" t="s">
        <v>73</v>
      </c>
      <c r="D462" s="125" t="s">
        <v>1</v>
      </c>
      <c r="E462" s="127">
        <v>1</v>
      </c>
      <c r="F462" s="95"/>
      <c r="G462" s="129"/>
    </row>
    <row r="463" spans="1:7" ht="30" customHeight="1" x14ac:dyDescent="0.25">
      <c r="A463" s="136">
        <v>8</v>
      </c>
      <c r="B463" s="137" t="s">
        <v>190</v>
      </c>
      <c r="C463" s="96" t="s">
        <v>191</v>
      </c>
      <c r="D463" s="93" t="s">
        <v>192</v>
      </c>
      <c r="E463" s="94">
        <v>30</v>
      </c>
      <c r="F463" s="95"/>
      <c r="G463" s="171"/>
    </row>
    <row r="464" spans="1:7" ht="30" customHeight="1" x14ac:dyDescent="0.25">
      <c r="A464" s="136">
        <v>12</v>
      </c>
      <c r="B464" s="137" t="s">
        <v>190</v>
      </c>
      <c r="C464" s="96" t="s">
        <v>193</v>
      </c>
      <c r="D464" s="93" t="s">
        <v>192</v>
      </c>
      <c r="E464" s="94">
        <v>30</v>
      </c>
      <c r="F464" s="95"/>
      <c r="G464" s="171"/>
    </row>
    <row r="465" spans="1:8" ht="30" customHeight="1" x14ac:dyDescent="0.25">
      <c r="A465" s="117"/>
      <c r="B465" s="118"/>
      <c r="C465" s="119"/>
      <c r="D465" s="118"/>
      <c r="E465" s="120"/>
      <c r="F465" s="109"/>
      <c r="G465" s="110"/>
    </row>
    <row r="466" spans="1:8" ht="30" customHeight="1" x14ac:dyDescent="0.25">
      <c r="A466" s="159" t="s">
        <v>351</v>
      </c>
      <c r="B466" s="160"/>
      <c r="C466" s="160" t="s">
        <v>352</v>
      </c>
      <c r="D466" s="160" t="s">
        <v>1</v>
      </c>
      <c r="E466" s="162"/>
      <c r="F466" s="163"/>
      <c r="G466" s="164"/>
      <c r="H466" s="152"/>
    </row>
    <row r="467" spans="1:8" ht="30" customHeight="1" x14ac:dyDescent="0.25">
      <c r="A467" s="97">
        <v>71035</v>
      </c>
      <c r="B467" s="93" t="s">
        <v>190</v>
      </c>
      <c r="C467" s="96" t="s">
        <v>353</v>
      </c>
      <c r="D467" s="93" t="s">
        <v>1</v>
      </c>
      <c r="E467" s="94">
        <v>25</v>
      </c>
      <c r="F467" s="95"/>
      <c r="G467" s="132"/>
    </row>
    <row r="468" spans="1:8" ht="30" customHeight="1" x14ac:dyDescent="0.25">
      <c r="A468" s="97">
        <v>71036</v>
      </c>
      <c r="B468" s="93" t="s">
        <v>190</v>
      </c>
      <c r="C468" s="96" t="s">
        <v>354</v>
      </c>
      <c r="D468" s="93" t="s">
        <v>1</v>
      </c>
      <c r="E468" s="94">
        <v>25</v>
      </c>
      <c r="F468" s="95"/>
      <c r="G468" s="132"/>
    </row>
    <row r="469" spans="1:8" ht="30" customHeight="1" x14ac:dyDescent="0.25">
      <c r="A469" s="97">
        <v>72528</v>
      </c>
      <c r="B469" s="93" t="s">
        <v>190</v>
      </c>
      <c r="C469" s="96" t="s">
        <v>355</v>
      </c>
      <c r="D469" s="93" t="s">
        <v>1</v>
      </c>
      <c r="E469" s="94">
        <v>25</v>
      </c>
      <c r="F469" s="95"/>
      <c r="G469" s="132"/>
    </row>
    <row r="470" spans="1:8" ht="30" customHeight="1" x14ac:dyDescent="0.25">
      <c r="A470" s="97">
        <v>72532</v>
      </c>
      <c r="B470" s="93" t="s">
        <v>190</v>
      </c>
      <c r="C470" s="96" t="s">
        <v>356</v>
      </c>
      <c r="D470" s="93" t="s">
        <v>1</v>
      </c>
      <c r="E470" s="94">
        <v>25</v>
      </c>
      <c r="F470" s="95"/>
      <c r="G470" s="132"/>
    </row>
    <row r="471" spans="1:8" ht="30" customHeight="1" x14ac:dyDescent="0.25">
      <c r="A471" s="97">
        <v>71837</v>
      </c>
      <c r="B471" s="93" t="s">
        <v>190</v>
      </c>
      <c r="C471" s="96" t="s">
        <v>357</v>
      </c>
      <c r="D471" s="93" t="s">
        <v>1</v>
      </c>
      <c r="E471" s="94">
        <v>25</v>
      </c>
      <c r="F471" s="95"/>
      <c r="G471" s="132"/>
    </row>
    <row r="472" spans="1:8" ht="30" customHeight="1" x14ac:dyDescent="0.25">
      <c r="A472" s="153"/>
      <c r="B472" s="142"/>
      <c r="C472" s="141"/>
      <c r="D472" s="142"/>
      <c r="E472" s="143"/>
      <c r="F472" s="144"/>
      <c r="G472" s="154"/>
    </row>
    <row r="473" spans="1:8" ht="30" customHeight="1" x14ac:dyDescent="0.25">
      <c r="A473" s="159" t="s">
        <v>358</v>
      </c>
      <c r="B473" s="160"/>
      <c r="C473" s="161" t="s">
        <v>359</v>
      </c>
      <c r="D473" s="160" t="s">
        <v>1</v>
      </c>
      <c r="E473" s="162"/>
      <c r="F473" s="163"/>
      <c r="G473" s="164"/>
      <c r="H473" s="152"/>
    </row>
    <row r="474" spans="1:8" ht="30" customHeight="1" x14ac:dyDescent="0.25">
      <c r="A474" s="97">
        <v>71035</v>
      </c>
      <c r="B474" s="93" t="s">
        <v>190</v>
      </c>
      <c r="C474" s="96" t="s">
        <v>360</v>
      </c>
      <c r="D474" s="93" t="s">
        <v>1</v>
      </c>
      <c r="E474" s="94">
        <v>10</v>
      </c>
      <c r="F474" s="95"/>
      <c r="G474" s="132"/>
    </row>
    <row r="475" spans="1:8" ht="30" customHeight="1" x14ac:dyDescent="0.25">
      <c r="A475" s="97">
        <v>72528</v>
      </c>
      <c r="B475" s="93" t="s">
        <v>190</v>
      </c>
      <c r="C475" s="96" t="s">
        <v>355</v>
      </c>
      <c r="D475" s="93" t="s">
        <v>1</v>
      </c>
      <c r="E475" s="94">
        <v>10</v>
      </c>
      <c r="F475" s="95"/>
      <c r="G475" s="132"/>
    </row>
    <row r="476" spans="1:8" ht="30" customHeight="1" x14ac:dyDescent="0.25">
      <c r="A476" s="97">
        <v>70266</v>
      </c>
      <c r="B476" s="93" t="s">
        <v>190</v>
      </c>
      <c r="C476" s="96" t="s">
        <v>361</v>
      </c>
      <c r="D476" s="93" t="s">
        <v>32</v>
      </c>
      <c r="E476" s="94">
        <v>1.5</v>
      </c>
      <c r="F476" s="95"/>
      <c r="G476" s="132"/>
    </row>
    <row r="477" spans="1:8" ht="30" customHeight="1" x14ac:dyDescent="0.25">
      <c r="A477" s="97">
        <v>71171</v>
      </c>
      <c r="B477" s="93" t="s">
        <v>190</v>
      </c>
      <c r="C477" s="96" t="s">
        <v>362</v>
      </c>
      <c r="D477" s="93" t="s">
        <v>1</v>
      </c>
      <c r="E477" s="94">
        <v>10</v>
      </c>
      <c r="F477" s="95"/>
      <c r="G477" s="132"/>
    </row>
    <row r="478" spans="1:8" ht="30" customHeight="1" x14ac:dyDescent="0.25">
      <c r="A478" s="97">
        <v>71175</v>
      </c>
      <c r="B478" s="93" t="s">
        <v>190</v>
      </c>
      <c r="C478" s="96" t="s">
        <v>363</v>
      </c>
      <c r="D478" s="93" t="s">
        <v>1</v>
      </c>
      <c r="E478" s="94">
        <v>1</v>
      </c>
      <c r="F478" s="95"/>
      <c r="G478" s="132"/>
    </row>
    <row r="479" spans="1:8" ht="30" customHeight="1" x14ac:dyDescent="0.25">
      <c r="A479" s="117"/>
      <c r="B479" s="118"/>
      <c r="C479" s="119"/>
      <c r="D479" s="118"/>
      <c r="E479" s="120"/>
      <c r="F479" s="109"/>
      <c r="G479" s="110"/>
    </row>
    <row r="480" spans="1:8" ht="30" customHeight="1" x14ac:dyDescent="0.25">
      <c r="A480" s="159" t="s">
        <v>364</v>
      </c>
      <c r="B480" s="160"/>
      <c r="C480" s="161" t="s">
        <v>365</v>
      </c>
      <c r="D480" s="160" t="s">
        <v>1</v>
      </c>
      <c r="E480" s="162"/>
      <c r="F480" s="163"/>
      <c r="G480" s="164"/>
      <c r="H480" s="152"/>
    </row>
    <row r="481" spans="1:7" ht="30" customHeight="1" x14ac:dyDescent="0.25">
      <c r="A481" s="97">
        <v>71035</v>
      </c>
      <c r="B481" s="93" t="s">
        <v>190</v>
      </c>
      <c r="C481" s="96" t="s">
        <v>360</v>
      </c>
      <c r="D481" s="93" t="s">
        <v>1</v>
      </c>
      <c r="E481" s="94">
        <v>25</v>
      </c>
      <c r="F481" s="95"/>
      <c r="G481" s="132"/>
    </row>
    <row r="482" spans="1:7" ht="30" customHeight="1" x14ac:dyDescent="0.25">
      <c r="A482" s="97">
        <v>72528</v>
      </c>
      <c r="B482" s="93" t="s">
        <v>190</v>
      </c>
      <c r="C482" s="96" t="s">
        <v>355</v>
      </c>
      <c r="D482" s="93" t="s">
        <v>1</v>
      </c>
      <c r="E482" s="94">
        <v>10</v>
      </c>
      <c r="F482" s="95"/>
      <c r="G482" s="132"/>
    </row>
    <row r="483" spans="1:7" ht="30" customHeight="1" x14ac:dyDescent="0.25">
      <c r="A483" s="97">
        <v>70266</v>
      </c>
      <c r="B483" s="93" t="s">
        <v>190</v>
      </c>
      <c r="C483" s="96" t="s">
        <v>361</v>
      </c>
      <c r="D483" s="93" t="s">
        <v>32</v>
      </c>
      <c r="E483" s="94">
        <v>1.5</v>
      </c>
      <c r="F483" s="95"/>
      <c r="G483" s="132"/>
    </row>
    <row r="484" spans="1:7" ht="30" customHeight="1" x14ac:dyDescent="0.25">
      <c r="A484" s="97">
        <v>71171</v>
      </c>
      <c r="B484" s="93" t="s">
        <v>190</v>
      </c>
      <c r="C484" s="96" t="s">
        <v>362</v>
      </c>
      <c r="D484" s="93" t="s">
        <v>1</v>
      </c>
      <c r="E484" s="94">
        <v>10</v>
      </c>
      <c r="F484" s="95"/>
      <c r="G484" s="132"/>
    </row>
    <row r="485" spans="1:7" ht="30" customHeight="1" x14ac:dyDescent="0.25">
      <c r="A485" s="97">
        <v>71175</v>
      </c>
      <c r="B485" s="93" t="s">
        <v>190</v>
      </c>
      <c r="C485" s="96" t="s">
        <v>363</v>
      </c>
      <c r="D485" s="93" t="s">
        <v>1</v>
      </c>
      <c r="E485" s="94">
        <v>1</v>
      </c>
      <c r="F485" s="95"/>
      <c r="G485" s="132"/>
    </row>
    <row r="486" spans="1:7" ht="30" customHeight="1" x14ac:dyDescent="0.25">
      <c r="A486" s="117"/>
      <c r="B486" s="118"/>
      <c r="C486" s="119"/>
      <c r="D486" s="118"/>
      <c r="E486" s="120"/>
      <c r="F486" s="109"/>
      <c r="G486" s="110"/>
    </row>
    <row r="487" spans="1:7" ht="30" customHeight="1" x14ac:dyDescent="0.25">
      <c r="A487" s="159" t="s">
        <v>366</v>
      </c>
      <c r="B487" s="160"/>
      <c r="C487" s="161" t="s">
        <v>75</v>
      </c>
      <c r="D487" s="160" t="s">
        <v>1</v>
      </c>
      <c r="E487" s="162"/>
      <c r="F487" s="163"/>
      <c r="G487" s="164"/>
    </row>
    <row r="488" spans="1:7" ht="30" customHeight="1" x14ac:dyDescent="0.25">
      <c r="A488" s="97" t="s">
        <v>74</v>
      </c>
      <c r="B488" s="125"/>
      <c r="C488" s="126" t="s">
        <v>75</v>
      </c>
      <c r="D488" s="125" t="s">
        <v>1</v>
      </c>
      <c r="E488" s="127">
        <v>1</v>
      </c>
      <c r="F488" s="95"/>
      <c r="G488" s="129"/>
    </row>
    <row r="489" spans="1:7" ht="30" customHeight="1" x14ac:dyDescent="0.25">
      <c r="A489" s="136">
        <v>8</v>
      </c>
      <c r="B489" s="130" t="s">
        <v>190</v>
      </c>
      <c r="C489" s="126" t="s">
        <v>191</v>
      </c>
      <c r="D489" s="125" t="s">
        <v>192</v>
      </c>
      <c r="E489" s="127">
        <v>2.5</v>
      </c>
      <c r="F489" s="128"/>
      <c r="G489" s="171"/>
    </row>
    <row r="490" spans="1:7" ht="30" customHeight="1" x14ac:dyDescent="0.25">
      <c r="A490" s="136">
        <v>12</v>
      </c>
      <c r="B490" s="130" t="s">
        <v>190</v>
      </c>
      <c r="C490" s="126" t="s">
        <v>193</v>
      </c>
      <c r="D490" s="125" t="s">
        <v>192</v>
      </c>
      <c r="E490" s="127">
        <v>2.5</v>
      </c>
      <c r="F490" s="128"/>
      <c r="G490" s="171"/>
    </row>
    <row r="491" spans="1:7" ht="30" customHeight="1" x14ac:dyDescent="0.25">
      <c r="A491" s="139"/>
      <c r="B491" s="140"/>
      <c r="C491" s="141"/>
      <c r="D491" s="142"/>
      <c r="E491" s="143"/>
      <c r="F491" s="144"/>
      <c r="G491" s="145"/>
    </row>
    <row r="492" spans="1:7" ht="30" customHeight="1" x14ac:dyDescent="0.25">
      <c r="A492" s="159" t="s">
        <v>367</v>
      </c>
      <c r="B492" s="160"/>
      <c r="C492" s="161" t="s">
        <v>77</v>
      </c>
      <c r="D492" s="160" t="s">
        <v>1</v>
      </c>
      <c r="E492" s="162"/>
      <c r="F492" s="163"/>
      <c r="G492" s="164"/>
    </row>
    <row r="493" spans="1:7" ht="30" customHeight="1" x14ac:dyDescent="0.25">
      <c r="A493" s="97" t="s">
        <v>76</v>
      </c>
      <c r="B493" s="125"/>
      <c r="C493" s="126" t="s">
        <v>77</v>
      </c>
      <c r="D493" s="125" t="s">
        <v>1</v>
      </c>
      <c r="E493" s="127">
        <v>1</v>
      </c>
      <c r="F493" s="95"/>
      <c r="G493" s="129"/>
    </row>
    <row r="494" spans="1:7" ht="30" customHeight="1" x14ac:dyDescent="0.25">
      <c r="A494" s="136">
        <v>8</v>
      </c>
      <c r="B494" s="137" t="s">
        <v>190</v>
      </c>
      <c r="C494" s="96" t="s">
        <v>191</v>
      </c>
      <c r="D494" s="93" t="s">
        <v>192</v>
      </c>
      <c r="E494" s="94">
        <v>2.5</v>
      </c>
      <c r="F494" s="95"/>
      <c r="G494" s="171"/>
    </row>
    <row r="495" spans="1:7" ht="30" customHeight="1" x14ac:dyDescent="0.25">
      <c r="A495" s="136">
        <v>12</v>
      </c>
      <c r="B495" s="137" t="s">
        <v>190</v>
      </c>
      <c r="C495" s="96" t="s">
        <v>193</v>
      </c>
      <c r="D495" s="93" t="s">
        <v>192</v>
      </c>
      <c r="E495" s="94">
        <v>2.5</v>
      </c>
      <c r="F495" s="95"/>
      <c r="G495" s="171"/>
    </row>
    <row r="496" spans="1:7" ht="30" customHeight="1" x14ac:dyDescent="0.25">
      <c r="A496" s="153"/>
      <c r="B496" s="142"/>
      <c r="C496" s="141"/>
      <c r="D496" s="142"/>
      <c r="E496" s="143"/>
      <c r="F496" s="144"/>
      <c r="G496" s="154"/>
    </row>
    <row r="497" spans="1:7" ht="30" customHeight="1" x14ac:dyDescent="0.25">
      <c r="A497" s="159" t="s">
        <v>368</v>
      </c>
      <c r="B497" s="160"/>
      <c r="C497" s="161" t="s">
        <v>79</v>
      </c>
      <c r="D497" s="160" t="s">
        <v>1</v>
      </c>
      <c r="E497" s="162"/>
      <c r="F497" s="163"/>
      <c r="G497" s="164"/>
    </row>
    <row r="498" spans="1:7" ht="30" customHeight="1" x14ac:dyDescent="0.25">
      <c r="A498" s="97" t="s">
        <v>78</v>
      </c>
      <c r="B498" s="125"/>
      <c r="C498" s="126" t="s">
        <v>79</v>
      </c>
      <c r="D498" s="125" t="s">
        <v>1</v>
      </c>
      <c r="E498" s="127">
        <v>1</v>
      </c>
      <c r="F498" s="95"/>
      <c r="G498" s="129"/>
    </row>
    <row r="499" spans="1:7" ht="30" customHeight="1" x14ac:dyDescent="0.25">
      <c r="A499" s="136">
        <v>8</v>
      </c>
      <c r="B499" s="137" t="s">
        <v>190</v>
      </c>
      <c r="C499" s="96" t="s">
        <v>191</v>
      </c>
      <c r="D499" s="93" t="s">
        <v>192</v>
      </c>
      <c r="E499" s="94">
        <v>2.5</v>
      </c>
      <c r="F499" s="95"/>
      <c r="G499" s="171"/>
    </row>
    <row r="500" spans="1:7" ht="30" customHeight="1" x14ac:dyDescent="0.25">
      <c r="A500" s="136">
        <v>12</v>
      </c>
      <c r="B500" s="137" t="s">
        <v>190</v>
      </c>
      <c r="C500" s="96" t="s">
        <v>193</v>
      </c>
      <c r="D500" s="93" t="s">
        <v>192</v>
      </c>
      <c r="E500" s="94">
        <v>2.5</v>
      </c>
      <c r="F500" s="95"/>
      <c r="G500" s="171"/>
    </row>
    <row r="501" spans="1:7" ht="30" customHeight="1" x14ac:dyDescent="0.25">
      <c r="A501" s="117"/>
      <c r="B501" s="118"/>
      <c r="C501" s="119"/>
      <c r="D501" s="118"/>
      <c r="E501" s="120"/>
      <c r="F501" s="109"/>
      <c r="G501" s="110"/>
    </row>
    <row r="502" spans="1:7" ht="30" customHeight="1" x14ac:dyDescent="0.25">
      <c r="A502" s="159" t="s">
        <v>369</v>
      </c>
      <c r="B502" s="160"/>
      <c r="C502" s="161" t="s">
        <v>81</v>
      </c>
      <c r="D502" s="160" t="s">
        <v>1</v>
      </c>
      <c r="E502" s="162"/>
      <c r="F502" s="163"/>
      <c r="G502" s="164"/>
    </row>
    <row r="503" spans="1:7" ht="30" customHeight="1" x14ac:dyDescent="0.25">
      <c r="A503" s="97" t="s">
        <v>80</v>
      </c>
      <c r="B503" s="93"/>
      <c r="C503" s="96" t="s">
        <v>81</v>
      </c>
      <c r="D503" s="93" t="s">
        <v>1</v>
      </c>
      <c r="E503" s="94">
        <v>1</v>
      </c>
      <c r="F503" s="95"/>
      <c r="G503" s="132"/>
    </row>
    <row r="504" spans="1:7" ht="30" customHeight="1" x14ac:dyDescent="0.25">
      <c r="A504" s="97">
        <v>38194</v>
      </c>
      <c r="B504" s="137" t="s">
        <v>201</v>
      </c>
      <c r="C504" s="96" t="s">
        <v>370</v>
      </c>
      <c r="D504" s="93" t="s">
        <v>1</v>
      </c>
      <c r="E504" s="94">
        <v>1</v>
      </c>
      <c r="F504" s="95"/>
      <c r="G504" s="132"/>
    </row>
    <row r="505" spans="1:7" ht="30" customHeight="1" x14ac:dyDescent="0.25">
      <c r="A505" s="136">
        <v>8</v>
      </c>
      <c r="B505" s="137" t="s">
        <v>190</v>
      </c>
      <c r="C505" s="96" t="s">
        <v>191</v>
      </c>
      <c r="D505" s="93" t="s">
        <v>192</v>
      </c>
      <c r="E505" s="94">
        <v>2.5</v>
      </c>
      <c r="F505" s="95"/>
      <c r="G505" s="171"/>
    </row>
    <row r="506" spans="1:7" ht="30" customHeight="1" x14ac:dyDescent="0.25">
      <c r="A506" s="136">
        <v>12</v>
      </c>
      <c r="B506" s="137" t="s">
        <v>190</v>
      </c>
      <c r="C506" s="96" t="s">
        <v>193</v>
      </c>
      <c r="D506" s="93" t="s">
        <v>192</v>
      </c>
      <c r="E506" s="94">
        <v>2.5</v>
      </c>
      <c r="F506" s="95"/>
      <c r="G506" s="171"/>
    </row>
    <row r="507" spans="1:7" ht="30" customHeight="1" x14ac:dyDescent="0.25">
      <c r="A507" s="117"/>
      <c r="B507" s="118"/>
      <c r="C507" s="119"/>
      <c r="D507" s="118"/>
      <c r="E507" s="120"/>
      <c r="F507" s="109"/>
      <c r="G507" s="110"/>
    </row>
    <row r="508" spans="1:7" ht="30" customHeight="1" x14ac:dyDescent="0.25">
      <c r="A508" s="159" t="s">
        <v>371</v>
      </c>
      <c r="B508" s="160"/>
      <c r="C508" s="161" t="s">
        <v>83</v>
      </c>
      <c r="D508" s="160" t="s">
        <v>1</v>
      </c>
      <c r="E508" s="162"/>
      <c r="F508" s="163"/>
      <c r="G508" s="164"/>
    </row>
    <row r="509" spans="1:7" ht="30" customHeight="1" x14ac:dyDescent="0.25">
      <c r="A509" s="97" t="s">
        <v>82</v>
      </c>
      <c r="B509" s="93"/>
      <c r="C509" s="96" t="s">
        <v>83</v>
      </c>
      <c r="D509" s="93" t="s">
        <v>1</v>
      </c>
      <c r="E509" s="94">
        <v>1</v>
      </c>
      <c r="F509" s="95"/>
      <c r="G509" s="132"/>
    </row>
    <row r="510" spans="1:7" ht="30" customHeight="1" x14ac:dyDescent="0.25">
      <c r="A510" s="136">
        <v>8</v>
      </c>
      <c r="B510" s="137" t="s">
        <v>190</v>
      </c>
      <c r="C510" s="96" t="s">
        <v>191</v>
      </c>
      <c r="D510" s="93" t="s">
        <v>192</v>
      </c>
      <c r="E510" s="94">
        <v>2.5</v>
      </c>
      <c r="F510" s="95"/>
      <c r="G510" s="171"/>
    </row>
    <row r="511" spans="1:7" ht="30" customHeight="1" x14ac:dyDescent="0.25">
      <c r="A511" s="136">
        <v>12</v>
      </c>
      <c r="B511" s="137" t="s">
        <v>190</v>
      </c>
      <c r="C511" s="96" t="s">
        <v>193</v>
      </c>
      <c r="D511" s="93" t="s">
        <v>192</v>
      </c>
      <c r="E511" s="94">
        <v>2.5</v>
      </c>
      <c r="F511" s="95"/>
      <c r="G511" s="171"/>
    </row>
    <row r="512" spans="1:7" ht="30" customHeight="1" x14ac:dyDescent="0.25">
      <c r="A512" s="117"/>
      <c r="B512" s="118"/>
      <c r="C512" s="119"/>
      <c r="D512" s="118"/>
      <c r="E512" s="120"/>
      <c r="F512" s="109"/>
      <c r="G512" s="110"/>
    </row>
    <row r="513" spans="1:8" ht="30" customHeight="1" x14ac:dyDescent="0.25">
      <c r="A513" s="159" t="s">
        <v>372</v>
      </c>
      <c r="B513" s="160"/>
      <c r="C513" s="161" t="s">
        <v>373</v>
      </c>
      <c r="D513" s="160" t="s">
        <v>1</v>
      </c>
      <c r="E513" s="162"/>
      <c r="F513" s="163"/>
      <c r="G513" s="164"/>
      <c r="H513" s="152"/>
    </row>
    <row r="514" spans="1:8" ht="30" customHeight="1" x14ac:dyDescent="0.25">
      <c r="A514" s="136">
        <v>8</v>
      </c>
      <c r="B514" s="137" t="s">
        <v>190</v>
      </c>
      <c r="C514" s="96" t="s">
        <v>191</v>
      </c>
      <c r="D514" s="93" t="s">
        <v>192</v>
      </c>
      <c r="E514" s="94">
        <v>60</v>
      </c>
      <c r="F514" s="95"/>
      <c r="G514" s="171"/>
    </row>
    <row r="515" spans="1:8" ht="30" customHeight="1" x14ac:dyDescent="0.25">
      <c r="A515" s="136">
        <v>12</v>
      </c>
      <c r="B515" s="137" t="s">
        <v>190</v>
      </c>
      <c r="C515" s="96" t="s">
        <v>193</v>
      </c>
      <c r="D515" s="93" t="s">
        <v>192</v>
      </c>
      <c r="E515" s="94">
        <v>60</v>
      </c>
      <c r="F515" s="95"/>
      <c r="G515" s="171"/>
    </row>
    <row r="516" spans="1:8" ht="30" customHeight="1" x14ac:dyDescent="0.25">
      <c r="A516" s="97">
        <v>1</v>
      </c>
      <c r="B516" s="137" t="s">
        <v>190</v>
      </c>
      <c r="C516" s="96" t="s">
        <v>374</v>
      </c>
      <c r="D516" s="93" t="s">
        <v>192</v>
      </c>
      <c r="E516" s="94">
        <v>65</v>
      </c>
      <c r="F516" s="95"/>
      <c r="G516" s="172"/>
    </row>
    <row r="517" spans="1:8" ht="30" customHeight="1" x14ac:dyDescent="0.25">
      <c r="A517" s="97">
        <v>71205</v>
      </c>
      <c r="B517" s="93" t="s">
        <v>190</v>
      </c>
      <c r="C517" s="96" t="s">
        <v>375</v>
      </c>
      <c r="D517" s="93" t="s">
        <v>32</v>
      </c>
      <c r="E517" s="94">
        <v>60</v>
      </c>
      <c r="F517" s="95"/>
      <c r="G517" s="132"/>
    </row>
    <row r="518" spans="1:8" ht="30" customHeight="1" x14ac:dyDescent="0.25">
      <c r="A518" s="97">
        <v>71202</v>
      </c>
      <c r="B518" s="93" t="s">
        <v>190</v>
      </c>
      <c r="C518" s="96" t="s">
        <v>376</v>
      </c>
      <c r="D518" s="93" t="s">
        <v>32</v>
      </c>
      <c r="E518" s="94">
        <v>100</v>
      </c>
      <c r="F518" s="95"/>
      <c r="G518" s="132"/>
    </row>
    <row r="519" spans="1:8" ht="30" customHeight="1" x14ac:dyDescent="0.25">
      <c r="A519" s="97">
        <v>71201</v>
      </c>
      <c r="B519" s="93" t="s">
        <v>190</v>
      </c>
      <c r="C519" s="96" t="s">
        <v>377</v>
      </c>
      <c r="D519" s="93" t="s">
        <v>32</v>
      </c>
      <c r="E519" s="94">
        <v>100</v>
      </c>
      <c r="F519" s="95"/>
      <c r="G519" s="132"/>
    </row>
    <row r="520" spans="1:8" ht="30" customHeight="1" x14ac:dyDescent="0.25">
      <c r="A520" s="97">
        <v>70563</v>
      </c>
      <c r="B520" s="93" t="s">
        <v>190</v>
      </c>
      <c r="C520" s="96" t="s">
        <v>378</v>
      </c>
      <c r="D520" s="93" t="s">
        <v>32</v>
      </c>
      <c r="E520" s="94">
        <v>300</v>
      </c>
      <c r="F520" s="95"/>
      <c r="G520" s="132"/>
    </row>
    <row r="521" spans="1:8" ht="30" customHeight="1" x14ac:dyDescent="0.25">
      <c r="A521" s="117"/>
      <c r="B521" s="118"/>
      <c r="C521" s="119"/>
      <c r="D521" s="118"/>
      <c r="E521" s="120"/>
      <c r="F521" s="109"/>
      <c r="G521" s="110"/>
    </row>
    <row r="522" spans="1:8" ht="30" customHeight="1" x14ac:dyDescent="0.25">
      <c r="A522" s="159" t="s">
        <v>379</v>
      </c>
      <c r="B522" s="160"/>
      <c r="C522" s="161" t="s">
        <v>85</v>
      </c>
      <c r="D522" s="160" t="s">
        <v>1</v>
      </c>
      <c r="E522" s="162"/>
      <c r="F522" s="163"/>
      <c r="G522" s="164"/>
    </row>
    <row r="523" spans="1:8" ht="30" customHeight="1" x14ac:dyDescent="0.25">
      <c r="A523" s="97" t="s">
        <v>84</v>
      </c>
      <c r="B523" s="93"/>
      <c r="C523" s="96" t="s">
        <v>85</v>
      </c>
      <c r="D523" s="93" t="s">
        <v>1</v>
      </c>
      <c r="E523" s="94">
        <v>1</v>
      </c>
      <c r="F523" s="95"/>
      <c r="G523" s="132"/>
    </row>
    <row r="524" spans="1:8" ht="30" customHeight="1" x14ac:dyDescent="0.25">
      <c r="A524" s="136">
        <v>8</v>
      </c>
      <c r="B524" s="137" t="s">
        <v>190</v>
      </c>
      <c r="C524" s="96" t="s">
        <v>191</v>
      </c>
      <c r="D524" s="93" t="s">
        <v>192</v>
      </c>
      <c r="E524" s="94">
        <v>2.5</v>
      </c>
      <c r="F524" s="95"/>
      <c r="G524" s="171"/>
    </row>
    <row r="525" spans="1:8" ht="30" customHeight="1" x14ac:dyDescent="0.25">
      <c r="A525" s="136">
        <v>12</v>
      </c>
      <c r="B525" s="137" t="s">
        <v>190</v>
      </c>
      <c r="C525" s="96" t="s">
        <v>193</v>
      </c>
      <c r="D525" s="93" t="s">
        <v>192</v>
      </c>
      <c r="E525" s="94">
        <v>2.5</v>
      </c>
      <c r="F525" s="95"/>
      <c r="G525" s="171"/>
    </row>
    <row r="526" spans="1:8" ht="30" customHeight="1" x14ac:dyDescent="0.25">
      <c r="A526" s="117"/>
      <c r="B526" s="118"/>
      <c r="C526" s="119"/>
      <c r="D526" s="118"/>
      <c r="E526" s="120"/>
      <c r="F526" s="109"/>
      <c r="G526" s="110"/>
    </row>
    <row r="527" spans="1:8" ht="30" customHeight="1" x14ac:dyDescent="0.25">
      <c r="A527" s="159" t="s">
        <v>380</v>
      </c>
      <c r="B527" s="160"/>
      <c r="C527" s="161" t="s">
        <v>87</v>
      </c>
      <c r="D527" s="160" t="s">
        <v>1</v>
      </c>
      <c r="E527" s="162"/>
      <c r="F527" s="163"/>
      <c r="G527" s="164"/>
    </row>
    <row r="528" spans="1:8" ht="30" customHeight="1" x14ac:dyDescent="0.25">
      <c r="A528" s="97" t="s">
        <v>86</v>
      </c>
      <c r="B528" s="125"/>
      <c r="C528" s="126" t="s">
        <v>87</v>
      </c>
      <c r="D528" s="125" t="s">
        <v>1</v>
      </c>
      <c r="E528" s="127">
        <v>1</v>
      </c>
      <c r="F528" s="95"/>
      <c r="G528" s="129"/>
    </row>
    <row r="529" spans="1:7" ht="30" customHeight="1" x14ac:dyDescent="0.25">
      <c r="A529" s="136">
        <v>8</v>
      </c>
      <c r="B529" s="137" t="s">
        <v>190</v>
      </c>
      <c r="C529" s="96" t="s">
        <v>191</v>
      </c>
      <c r="D529" s="93" t="s">
        <v>192</v>
      </c>
      <c r="E529" s="94">
        <v>1</v>
      </c>
      <c r="F529" s="95"/>
      <c r="G529" s="171"/>
    </row>
    <row r="530" spans="1:7" ht="30" customHeight="1" x14ac:dyDescent="0.25">
      <c r="A530" s="136">
        <v>12</v>
      </c>
      <c r="B530" s="137" t="s">
        <v>190</v>
      </c>
      <c r="C530" s="96" t="s">
        <v>193</v>
      </c>
      <c r="D530" s="93" t="s">
        <v>192</v>
      </c>
      <c r="E530" s="94">
        <v>1</v>
      </c>
      <c r="F530" s="95"/>
      <c r="G530" s="171"/>
    </row>
    <row r="531" spans="1:7" ht="30" customHeight="1" x14ac:dyDescent="0.25">
      <c r="A531" s="117"/>
      <c r="B531" s="118"/>
      <c r="C531" s="119"/>
      <c r="D531" s="118"/>
      <c r="E531" s="120"/>
      <c r="F531" s="109"/>
      <c r="G531" s="110"/>
    </row>
    <row r="532" spans="1:7" ht="30" customHeight="1" x14ac:dyDescent="0.25">
      <c r="A532" s="159" t="s">
        <v>381</v>
      </c>
      <c r="B532" s="160"/>
      <c r="C532" s="161" t="s">
        <v>89</v>
      </c>
      <c r="D532" s="160" t="s">
        <v>1</v>
      </c>
      <c r="E532" s="162"/>
      <c r="F532" s="163"/>
      <c r="G532" s="164"/>
    </row>
    <row r="533" spans="1:7" ht="30" customHeight="1" x14ac:dyDescent="0.25">
      <c r="A533" s="97" t="s">
        <v>88</v>
      </c>
      <c r="B533" s="125"/>
      <c r="C533" s="126" t="s">
        <v>89</v>
      </c>
      <c r="D533" s="125" t="s">
        <v>1</v>
      </c>
      <c r="E533" s="127">
        <v>1</v>
      </c>
      <c r="F533" s="95"/>
      <c r="G533" s="129"/>
    </row>
    <row r="534" spans="1:7" ht="30" customHeight="1" x14ac:dyDescent="0.25">
      <c r="A534" s="136">
        <v>12</v>
      </c>
      <c r="B534" s="130" t="s">
        <v>190</v>
      </c>
      <c r="C534" s="126" t="s">
        <v>193</v>
      </c>
      <c r="D534" s="125" t="s">
        <v>192</v>
      </c>
      <c r="E534" s="127">
        <v>10</v>
      </c>
      <c r="F534" s="128"/>
      <c r="G534" s="171"/>
    </row>
    <row r="535" spans="1:7" ht="30" customHeight="1" x14ac:dyDescent="0.25">
      <c r="A535" s="136">
        <v>8</v>
      </c>
      <c r="B535" s="130" t="s">
        <v>190</v>
      </c>
      <c r="C535" s="126" t="s">
        <v>191</v>
      </c>
      <c r="D535" s="125" t="s">
        <v>192</v>
      </c>
      <c r="E535" s="127">
        <v>20</v>
      </c>
      <c r="F535" s="128"/>
      <c r="G535" s="171"/>
    </row>
    <row r="536" spans="1:7" ht="30" customHeight="1" x14ac:dyDescent="0.25">
      <c r="A536" s="117"/>
      <c r="B536" s="118"/>
      <c r="C536" s="119"/>
      <c r="D536" s="118"/>
      <c r="E536" s="120"/>
      <c r="F536" s="109"/>
      <c r="G536" s="110"/>
    </row>
    <row r="537" spans="1:7" ht="30" customHeight="1" x14ac:dyDescent="0.25">
      <c r="A537" s="159" t="s">
        <v>382</v>
      </c>
      <c r="B537" s="160"/>
      <c r="C537" s="161" t="s">
        <v>91</v>
      </c>
      <c r="D537" s="160" t="s">
        <v>1</v>
      </c>
      <c r="E537" s="162"/>
      <c r="F537" s="163"/>
      <c r="G537" s="164"/>
    </row>
    <row r="538" spans="1:7" ht="30" customHeight="1" x14ac:dyDescent="0.25">
      <c r="A538" s="97" t="s">
        <v>90</v>
      </c>
      <c r="B538" s="93"/>
      <c r="C538" s="96" t="s">
        <v>91</v>
      </c>
      <c r="D538" s="93" t="s">
        <v>1</v>
      </c>
      <c r="E538" s="94">
        <v>1</v>
      </c>
      <c r="F538" s="95"/>
      <c r="G538" s="132"/>
    </row>
    <row r="539" spans="1:7" ht="30" customHeight="1" x14ac:dyDescent="0.25">
      <c r="A539" s="136">
        <v>12</v>
      </c>
      <c r="B539" s="137" t="s">
        <v>190</v>
      </c>
      <c r="C539" s="96" t="s">
        <v>193</v>
      </c>
      <c r="D539" s="93" t="s">
        <v>192</v>
      </c>
      <c r="E539" s="94">
        <v>15</v>
      </c>
      <c r="F539" s="95"/>
      <c r="G539" s="171"/>
    </row>
    <row r="540" spans="1:7" ht="30" customHeight="1" x14ac:dyDescent="0.25">
      <c r="A540" s="136">
        <v>8</v>
      </c>
      <c r="B540" s="130" t="s">
        <v>190</v>
      </c>
      <c r="C540" s="96" t="s">
        <v>191</v>
      </c>
      <c r="D540" s="125" t="s">
        <v>192</v>
      </c>
      <c r="E540" s="127">
        <v>15</v>
      </c>
      <c r="F540" s="128"/>
      <c r="G540" s="171"/>
    </row>
    <row r="541" spans="1:7" ht="30" customHeight="1" x14ac:dyDescent="0.25">
      <c r="A541" s="117"/>
      <c r="B541" s="118"/>
      <c r="C541" s="119"/>
      <c r="D541" s="118"/>
      <c r="E541" s="120"/>
      <c r="F541" s="109"/>
      <c r="G541" s="110"/>
    </row>
    <row r="542" spans="1:7" ht="30" customHeight="1" x14ac:dyDescent="0.25">
      <c r="A542" s="159" t="s">
        <v>383</v>
      </c>
      <c r="B542" s="160"/>
      <c r="C542" s="161" t="s">
        <v>93</v>
      </c>
      <c r="D542" s="160" t="s">
        <v>1</v>
      </c>
      <c r="E542" s="162"/>
      <c r="F542" s="163"/>
      <c r="G542" s="164"/>
    </row>
    <row r="543" spans="1:7" ht="30" customHeight="1" x14ac:dyDescent="0.25">
      <c r="A543" s="97" t="s">
        <v>92</v>
      </c>
      <c r="B543" s="93"/>
      <c r="C543" s="96" t="s">
        <v>93</v>
      </c>
      <c r="D543" s="93" t="s">
        <v>1</v>
      </c>
      <c r="E543" s="94">
        <v>1</v>
      </c>
      <c r="F543" s="95"/>
      <c r="G543" s="132"/>
    </row>
    <row r="544" spans="1:7" ht="30" customHeight="1" x14ac:dyDescent="0.25">
      <c r="A544" s="136">
        <v>12</v>
      </c>
      <c r="B544" s="137" t="s">
        <v>190</v>
      </c>
      <c r="C544" s="96" t="s">
        <v>193</v>
      </c>
      <c r="D544" s="93" t="s">
        <v>192</v>
      </c>
      <c r="E544" s="94">
        <v>15</v>
      </c>
      <c r="F544" s="95"/>
      <c r="G544" s="171"/>
    </row>
    <row r="545" spans="1:7" ht="30" customHeight="1" x14ac:dyDescent="0.25">
      <c r="A545" s="136">
        <v>8</v>
      </c>
      <c r="B545" s="137" t="s">
        <v>190</v>
      </c>
      <c r="C545" s="96" t="s">
        <v>191</v>
      </c>
      <c r="D545" s="93" t="s">
        <v>192</v>
      </c>
      <c r="E545" s="94">
        <v>15</v>
      </c>
      <c r="F545" s="95"/>
      <c r="G545" s="171"/>
    </row>
    <row r="546" spans="1:7" ht="30" customHeight="1" x14ac:dyDescent="0.25">
      <c r="A546" s="117"/>
      <c r="B546" s="118"/>
      <c r="C546" s="119"/>
      <c r="D546" s="118"/>
      <c r="E546" s="120"/>
      <c r="F546" s="109"/>
      <c r="G546" s="110"/>
    </row>
    <row r="547" spans="1:7" ht="30" customHeight="1" x14ac:dyDescent="0.25">
      <c r="A547" s="159" t="s">
        <v>384</v>
      </c>
      <c r="B547" s="160"/>
      <c r="C547" s="161" t="s">
        <v>95</v>
      </c>
      <c r="D547" s="160" t="s">
        <v>32</v>
      </c>
      <c r="E547" s="162"/>
      <c r="F547" s="163"/>
      <c r="G547" s="164"/>
    </row>
    <row r="548" spans="1:7" ht="30" customHeight="1" x14ac:dyDescent="0.25">
      <c r="A548" s="97" t="s">
        <v>94</v>
      </c>
      <c r="B548" s="93"/>
      <c r="C548" s="96" t="s">
        <v>95</v>
      </c>
      <c r="D548" s="93" t="s">
        <v>1</v>
      </c>
      <c r="E548" s="94">
        <v>1</v>
      </c>
      <c r="F548" s="95"/>
      <c r="G548" s="132"/>
    </row>
    <row r="549" spans="1:7" ht="30" customHeight="1" x14ac:dyDescent="0.25">
      <c r="A549" s="136">
        <v>8</v>
      </c>
      <c r="B549" s="137" t="s">
        <v>190</v>
      </c>
      <c r="C549" s="96" t="s">
        <v>191</v>
      </c>
      <c r="D549" s="93" t="s">
        <v>192</v>
      </c>
      <c r="E549" s="94">
        <v>0.5</v>
      </c>
      <c r="F549" s="95"/>
      <c r="G549" s="171"/>
    </row>
    <row r="550" spans="1:7" ht="30" customHeight="1" x14ac:dyDescent="0.25">
      <c r="A550" s="136">
        <v>12</v>
      </c>
      <c r="B550" s="137" t="s">
        <v>190</v>
      </c>
      <c r="C550" s="96" t="s">
        <v>193</v>
      </c>
      <c r="D550" s="93" t="s">
        <v>192</v>
      </c>
      <c r="E550" s="94">
        <v>0.5</v>
      </c>
      <c r="F550" s="95"/>
      <c r="G550" s="171"/>
    </row>
    <row r="551" spans="1:7" ht="30" customHeight="1" x14ac:dyDescent="0.25">
      <c r="A551" s="117"/>
      <c r="B551" s="118"/>
      <c r="C551" s="119"/>
      <c r="D551" s="118"/>
      <c r="E551" s="120"/>
      <c r="F551" s="109"/>
      <c r="G551" s="110"/>
    </row>
    <row r="552" spans="1:7" ht="30" customHeight="1" x14ac:dyDescent="0.25">
      <c r="A552" s="117"/>
      <c r="B552" s="118"/>
      <c r="C552" s="119"/>
      <c r="D552" s="118"/>
      <c r="E552" s="120"/>
      <c r="F552" s="109"/>
      <c r="G552" s="110"/>
    </row>
    <row r="553" spans="1:7" ht="30" customHeight="1" x14ac:dyDescent="0.25">
      <c r="A553" s="159" t="s">
        <v>385</v>
      </c>
      <c r="B553" s="160"/>
      <c r="C553" s="161" t="s">
        <v>97</v>
      </c>
      <c r="D553" s="160" t="s">
        <v>1</v>
      </c>
      <c r="E553" s="162"/>
      <c r="F553" s="163"/>
      <c r="G553" s="164"/>
    </row>
    <row r="554" spans="1:7" ht="30" customHeight="1" x14ac:dyDescent="0.25">
      <c r="A554" s="97" t="s">
        <v>96</v>
      </c>
      <c r="B554" s="93"/>
      <c r="C554" s="96" t="s">
        <v>97</v>
      </c>
      <c r="D554" s="93" t="s">
        <v>1</v>
      </c>
      <c r="E554" s="94">
        <v>1</v>
      </c>
      <c r="F554" s="95"/>
      <c r="G554" s="132"/>
    </row>
    <row r="555" spans="1:7" ht="30" customHeight="1" x14ac:dyDescent="0.25">
      <c r="A555" s="136">
        <v>8</v>
      </c>
      <c r="B555" s="137" t="s">
        <v>190</v>
      </c>
      <c r="C555" s="96" t="s">
        <v>191</v>
      </c>
      <c r="D555" s="93" t="s">
        <v>192</v>
      </c>
      <c r="E555" s="94">
        <v>0.33</v>
      </c>
      <c r="F555" s="95"/>
      <c r="G555" s="171"/>
    </row>
    <row r="556" spans="1:7" ht="30" customHeight="1" x14ac:dyDescent="0.25">
      <c r="A556" s="136">
        <v>12</v>
      </c>
      <c r="B556" s="137" t="s">
        <v>190</v>
      </c>
      <c r="C556" s="96" t="s">
        <v>193</v>
      </c>
      <c r="D556" s="93" t="s">
        <v>192</v>
      </c>
      <c r="E556" s="94">
        <v>0.33</v>
      </c>
      <c r="F556" s="95"/>
      <c r="G556" s="171"/>
    </row>
    <row r="557" spans="1:7" ht="30" customHeight="1" x14ac:dyDescent="0.25">
      <c r="A557" s="117"/>
      <c r="B557" s="118"/>
      <c r="C557" s="119"/>
      <c r="D557" s="118"/>
      <c r="E557" s="120"/>
      <c r="F557" s="109"/>
      <c r="G557" s="110"/>
    </row>
    <row r="558" spans="1:7" ht="30" customHeight="1" x14ac:dyDescent="0.25">
      <c r="A558" s="159" t="s">
        <v>386</v>
      </c>
      <c r="B558" s="160"/>
      <c r="C558" s="161" t="s">
        <v>99</v>
      </c>
      <c r="D558" s="160" t="s">
        <v>1</v>
      </c>
      <c r="E558" s="162"/>
      <c r="F558" s="163"/>
      <c r="G558" s="164"/>
    </row>
    <row r="559" spans="1:7" ht="30" customHeight="1" x14ac:dyDescent="0.25">
      <c r="A559" s="97" t="s">
        <v>98</v>
      </c>
      <c r="B559" s="93"/>
      <c r="C559" s="96" t="s">
        <v>99</v>
      </c>
      <c r="D559" s="93" t="s">
        <v>1</v>
      </c>
      <c r="E559" s="94">
        <v>1</v>
      </c>
      <c r="F559" s="95"/>
      <c r="G559" s="132"/>
    </row>
    <row r="560" spans="1:7" ht="30" customHeight="1" x14ac:dyDescent="0.25">
      <c r="A560" s="136">
        <v>8</v>
      </c>
      <c r="B560" s="137" t="s">
        <v>190</v>
      </c>
      <c r="C560" s="96" t="s">
        <v>191</v>
      </c>
      <c r="D560" s="93" t="s">
        <v>192</v>
      </c>
      <c r="E560" s="94">
        <v>0.33</v>
      </c>
      <c r="F560" s="95"/>
      <c r="G560" s="171"/>
    </row>
    <row r="561" spans="1:7" ht="30" customHeight="1" x14ac:dyDescent="0.25">
      <c r="A561" s="136">
        <v>12</v>
      </c>
      <c r="B561" s="137" t="s">
        <v>190</v>
      </c>
      <c r="C561" s="96" t="s">
        <v>193</v>
      </c>
      <c r="D561" s="93" t="s">
        <v>192</v>
      </c>
      <c r="E561" s="94">
        <v>0.33</v>
      </c>
      <c r="F561" s="95"/>
      <c r="G561" s="171"/>
    </row>
    <row r="562" spans="1:7" ht="30" customHeight="1" x14ac:dyDescent="0.25">
      <c r="A562" s="117"/>
      <c r="B562" s="118"/>
      <c r="C562" s="119"/>
      <c r="D562" s="118"/>
      <c r="E562" s="120"/>
      <c r="F562" s="109"/>
      <c r="G562" s="110"/>
    </row>
    <row r="563" spans="1:7" ht="30" customHeight="1" x14ac:dyDescent="0.25">
      <c r="A563" s="159" t="s">
        <v>387</v>
      </c>
      <c r="B563" s="160"/>
      <c r="C563" s="161" t="s">
        <v>101</v>
      </c>
      <c r="D563" s="160" t="s">
        <v>1</v>
      </c>
      <c r="E563" s="162"/>
      <c r="F563" s="163"/>
      <c r="G563" s="164"/>
    </row>
    <row r="564" spans="1:7" ht="30" customHeight="1" x14ac:dyDescent="0.25">
      <c r="A564" s="97" t="s">
        <v>100</v>
      </c>
      <c r="B564" s="125"/>
      <c r="C564" s="126" t="s">
        <v>101</v>
      </c>
      <c r="D564" s="125" t="s">
        <v>1</v>
      </c>
      <c r="E564" s="127">
        <v>1</v>
      </c>
      <c r="F564" s="95"/>
      <c r="G564" s="129"/>
    </row>
    <row r="565" spans="1:7" ht="30" customHeight="1" x14ac:dyDescent="0.25">
      <c r="A565" s="136">
        <v>8</v>
      </c>
      <c r="B565" s="130" t="s">
        <v>190</v>
      </c>
      <c r="C565" s="126" t="s">
        <v>191</v>
      </c>
      <c r="D565" s="125" t="s">
        <v>192</v>
      </c>
      <c r="E565" s="127">
        <v>0.33</v>
      </c>
      <c r="F565" s="128"/>
      <c r="G565" s="171"/>
    </row>
    <row r="566" spans="1:7" ht="30" customHeight="1" x14ac:dyDescent="0.25">
      <c r="A566" s="136">
        <v>12</v>
      </c>
      <c r="B566" s="130" t="s">
        <v>190</v>
      </c>
      <c r="C566" s="126" t="s">
        <v>193</v>
      </c>
      <c r="D566" s="125" t="s">
        <v>192</v>
      </c>
      <c r="E566" s="127">
        <v>0.33</v>
      </c>
      <c r="F566" s="128"/>
      <c r="G566" s="171"/>
    </row>
    <row r="567" spans="1:7" ht="30" customHeight="1" x14ac:dyDescent="0.25">
      <c r="A567" s="117"/>
      <c r="B567" s="118"/>
      <c r="C567" s="119"/>
      <c r="D567" s="118"/>
      <c r="E567" s="120"/>
      <c r="F567" s="109"/>
      <c r="G567" s="110"/>
    </row>
    <row r="568" spans="1:7" ht="30" customHeight="1" x14ac:dyDescent="0.25">
      <c r="A568" s="159" t="s">
        <v>388</v>
      </c>
      <c r="B568" s="160"/>
      <c r="C568" s="161" t="s">
        <v>103</v>
      </c>
      <c r="D568" s="160" t="s">
        <v>1</v>
      </c>
      <c r="E568" s="162"/>
      <c r="F568" s="163"/>
      <c r="G568" s="164"/>
    </row>
    <row r="569" spans="1:7" ht="30" customHeight="1" x14ac:dyDescent="0.25">
      <c r="A569" s="97" t="s">
        <v>102</v>
      </c>
      <c r="B569" s="125"/>
      <c r="C569" s="126" t="s">
        <v>103</v>
      </c>
      <c r="D569" s="125" t="s">
        <v>1</v>
      </c>
      <c r="E569" s="127">
        <v>1</v>
      </c>
      <c r="F569" s="95"/>
      <c r="G569" s="129"/>
    </row>
    <row r="570" spans="1:7" ht="30" customHeight="1" x14ac:dyDescent="0.25">
      <c r="A570" s="136">
        <v>8</v>
      </c>
      <c r="B570" s="130" t="s">
        <v>190</v>
      </c>
      <c r="C570" s="126" t="s">
        <v>191</v>
      </c>
      <c r="D570" s="125" t="s">
        <v>192</v>
      </c>
      <c r="E570" s="127">
        <v>0.16</v>
      </c>
      <c r="F570" s="128"/>
      <c r="G570" s="171"/>
    </row>
    <row r="571" spans="1:7" ht="30" customHeight="1" x14ac:dyDescent="0.25">
      <c r="A571" s="136">
        <v>12</v>
      </c>
      <c r="B571" s="130" t="s">
        <v>190</v>
      </c>
      <c r="C571" s="126" t="s">
        <v>193</v>
      </c>
      <c r="D571" s="125" t="s">
        <v>192</v>
      </c>
      <c r="E571" s="127">
        <v>0.16</v>
      </c>
      <c r="F571" s="128"/>
      <c r="G571" s="171"/>
    </row>
    <row r="572" spans="1:7" ht="30" customHeight="1" x14ac:dyDescent="0.25">
      <c r="A572" s="117"/>
      <c r="B572" s="118"/>
      <c r="C572" s="119"/>
      <c r="D572" s="118"/>
      <c r="E572" s="120"/>
      <c r="F572" s="109"/>
      <c r="G572" s="110"/>
    </row>
    <row r="573" spans="1:7" ht="30" customHeight="1" x14ac:dyDescent="0.25">
      <c r="A573" s="159" t="s">
        <v>389</v>
      </c>
      <c r="B573" s="160"/>
      <c r="C573" s="161" t="s">
        <v>105</v>
      </c>
      <c r="D573" s="160" t="s">
        <v>1</v>
      </c>
      <c r="E573" s="162"/>
      <c r="F573" s="163"/>
      <c r="G573" s="164"/>
    </row>
    <row r="574" spans="1:7" ht="30" customHeight="1" x14ac:dyDescent="0.25">
      <c r="A574" s="97" t="s">
        <v>104</v>
      </c>
      <c r="B574" s="125"/>
      <c r="C574" s="126" t="s">
        <v>105</v>
      </c>
      <c r="D574" s="125" t="s">
        <v>1</v>
      </c>
      <c r="E574" s="127">
        <v>1</v>
      </c>
      <c r="F574" s="95"/>
      <c r="G574" s="129"/>
    </row>
    <row r="575" spans="1:7" ht="30" customHeight="1" x14ac:dyDescent="0.25">
      <c r="A575" s="136">
        <v>8</v>
      </c>
      <c r="B575" s="130" t="s">
        <v>190</v>
      </c>
      <c r="C575" s="126" t="s">
        <v>191</v>
      </c>
      <c r="D575" s="125" t="s">
        <v>192</v>
      </c>
      <c r="E575" s="127">
        <v>0.16</v>
      </c>
      <c r="F575" s="128"/>
      <c r="G575" s="171"/>
    </row>
    <row r="576" spans="1:7" ht="30" customHeight="1" x14ac:dyDescent="0.25">
      <c r="A576" s="136">
        <v>12</v>
      </c>
      <c r="B576" s="130" t="s">
        <v>190</v>
      </c>
      <c r="C576" s="126" t="s">
        <v>193</v>
      </c>
      <c r="D576" s="125" t="s">
        <v>192</v>
      </c>
      <c r="E576" s="127">
        <v>0.16</v>
      </c>
      <c r="F576" s="128"/>
      <c r="G576" s="171"/>
    </row>
    <row r="577" spans="1:8" ht="30" customHeight="1" x14ac:dyDescent="0.25">
      <c r="A577" s="117"/>
      <c r="B577" s="118"/>
      <c r="C577" s="119"/>
      <c r="D577" s="118"/>
      <c r="E577" s="120"/>
      <c r="F577" s="109"/>
      <c r="G577" s="110"/>
    </row>
    <row r="578" spans="1:8" ht="30" customHeight="1" x14ac:dyDescent="0.25">
      <c r="A578" s="159" t="s">
        <v>390</v>
      </c>
      <c r="B578" s="160"/>
      <c r="C578" s="161" t="s">
        <v>107</v>
      </c>
      <c r="D578" s="160" t="s">
        <v>1</v>
      </c>
      <c r="E578" s="162"/>
      <c r="F578" s="163"/>
      <c r="G578" s="164"/>
    </row>
    <row r="579" spans="1:8" ht="30" customHeight="1" x14ac:dyDescent="0.25">
      <c r="A579" s="97" t="s">
        <v>106</v>
      </c>
      <c r="B579" s="125"/>
      <c r="C579" s="126" t="s">
        <v>107</v>
      </c>
      <c r="D579" s="125" t="s">
        <v>1</v>
      </c>
      <c r="E579" s="127">
        <v>1</v>
      </c>
      <c r="F579" s="95"/>
      <c r="G579" s="129"/>
    </row>
    <row r="580" spans="1:8" ht="30" customHeight="1" x14ac:dyDescent="0.25">
      <c r="A580" s="136">
        <v>8</v>
      </c>
      <c r="B580" s="130" t="s">
        <v>190</v>
      </c>
      <c r="C580" s="126" t="s">
        <v>191</v>
      </c>
      <c r="D580" s="125" t="s">
        <v>192</v>
      </c>
      <c r="E580" s="127">
        <v>0.33</v>
      </c>
      <c r="F580" s="128"/>
      <c r="G580" s="171"/>
    </row>
    <row r="581" spans="1:8" ht="30" customHeight="1" x14ac:dyDescent="0.25">
      <c r="A581" s="136">
        <v>12</v>
      </c>
      <c r="B581" s="130" t="s">
        <v>190</v>
      </c>
      <c r="C581" s="126" t="s">
        <v>193</v>
      </c>
      <c r="D581" s="125" t="s">
        <v>192</v>
      </c>
      <c r="E581" s="127">
        <v>0.33</v>
      </c>
      <c r="F581" s="128"/>
      <c r="G581" s="171"/>
    </row>
    <row r="582" spans="1:8" ht="30" customHeight="1" x14ac:dyDescent="0.25">
      <c r="A582" s="117"/>
      <c r="B582" s="118"/>
      <c r="C582" s="119"/>
      <c r="D582" s="118"/>
      <c r="E582" s="120"/>
      <c r="F582" s="109"/>
      <c r="G582" s="110"/>
    </row>
    <row r="583" spans="1:8" ht="30" customHeight="1" x14ac:dyDescent="0.25">
      <c r="A583" s="159" t="s">
        <v>391</v>
      </c>
      <c r="B583" s="160"/>
      <c r="C583" s="161" t="s">
        <v>109</v>
      </c>
      <c r="D583" s="160" t="s">
        <v>1</v>
      </c>
      <c r="E583" s="162"/>
      <c r="F583" s="163"/>
      <c r="G583" s="164"/>
    </row>
    <row r="584" spans="1:8" ht="30" customHeight="1" x14ac:dyDescent="0.25">
      <c r="A584" s="97" t="s">
        <v>108</v>
      </c>
      <c r="B584" s="125"/>
      <c r="C584" s="126" t="s">
        <v>109</v>
      </c>
      <c r="D584" s="125" t="s">
        <v>1</v>
      </c>
      <c r="E584" s="127">
        <v>1</v>
      </c>
      <c r="F584" s="95"/>
      <c r="G584" s="129"/>
    </row>
    <row r="585" spans="1:8" ht="30" customHeight="1" x14ac:dyDescent="0.25">
      <c r="A585" s="136">
        <v>8</v>
      </c>
      <c r="B585" s="137" t="s">
        <v>190</v>
      </c>
      <c r="C585" s="96" t="s">
        <v>191</v>
      </c>
      <c r="D585" s="93" t="s">
        <v>192</v>
      </c>
      <c r="E585" s="94">
        <v>0.33</v>
      </c>
      <c r="F585" s="95"/>
      <c r="G585" s="171"/>
    </row>
    <row r="586" spans="1:8" ht="30" customHeight="1" x14ac:dyDescent="0.25">
      <c r="A586" s="136">
        <v>12</v>
      </c>
      <c r="B586" s="137" t="s">
        <v>190</v>
      </c>
      <c r="C586" s="96" t="s">
        <v>193</v>
      </c>
      <c r="D586" s="93" t="s">
        <v>192</v>
      </c>
      <c r="E586" s="94">
        <v>0.33</v>
      </c>
      <c r="F586" s="95"/>
      <c r="G586" s="171"/>
    </row>
    <row r="587" spans="1:8" ht="30" customHeight="1" x14ac:dyDescent="0.25">
      <c r="A587" s="153"/>
      <c r="B587" s="142"/>
      <c r="C587" s="141"/>
      <c r="D587" s="142"/>
      <c r="E587" s="143"/>
      <c r="F587" s="144"/>
      <c r="G587" s="154"/>
      <c r="H587" s="98"/>
    </row>
    <row r="588" spans="1:8" ht="30" customHeight="1" x14ac:dyDescent="0.25">
      <c r="A588" s="159" t="s">
        <v>392</v>
      </c>
      <c r="B588" s="160"/>
      <c r="C588" s="161" t="s">
        <v>111</v>
      </c>
      <c r="D588" s="160" t="s">
        <v>32</v>
      </c>
      <c r="E588" s="162"/>
      <c r="F588" s="163"/>
      <c r="G588" s="164"/>
    </row>
    <row r="589" spans="1:8" ht="30" customHeight="1" x14ac:dyDescent="0.25">
      <c r="A589" s="97" t="s">
        <v>110</v>
      </c>
      <c r="B589" s="125"/>
      <c r="C589" s="126" t="s">
        <v>111</v>
      </c>
      <c r="D589" s="125" t="s">
        <v>1</v>
      </c>
      <c r="E589" s="127">
        <v>1</v>
      </c>
      <c r="F589" s="95"/>
      <c r="G589" s="129"/>
    </row>
    <row r="590" spans="1:8" ht="30" customHeight="1" x14ac:dyDescent="0.25">
      <c r="A590" s="136">
        <v>8</v>
      </c>
      <c r="B590" s="137" t="s">
        <v>190</v>
      </c>
      <c r="C590" s="96" t="s">
        <v>191</v>
      </c>
      <c r="D590" s="93" t="s">
        <v>192</v>
      </c>
      <c r="E590" s="94">
        <v>0.5</v>
      </c>
      <c r="F590" s="95"/>
      <c r="G590" s="171"/>
    </row>
    <row r="591" spans="1:8" ht="30" customHeight="1" x14ac:dyDescent="0.25">
      <c r="A591" s="136">
        <v>12</v>
      </c>
      <c r="B591" s="137" t="s">
        <v>190</v>
      </c>
      <c r="C591" s="96" t="s">
        <v>193</v>
      </c>
      <c r="D591" s="93" t="s">
        <v>192</v>
      </c>
      <c r="E591" s="94">
        <v>0.5</v>
      </c>
      <c r="F591" s="95"/>
      <c r="G591" s="171"/>
    </row>
    <row r="592" spans="1:8" ht="30" customHeight="1" x14ac:dyDescent="0.25">
      <c r="A592" s="117"/>
      <c r="B592" s="118"/>
      <c r="C592" s="119"/>
      <c r="D592" s="118"/>
      <c r="E592" s="120"/>
      <c r="F592" s="109"/>
      <c r="G592" s="110"/>
    </row>
    <row r="593" spans="1:7" ht="30" customHeight="1" x14ac:dyDescent="0.25">
      <c r="A593" s="117"/>
      <c r="B593" s="118"/>
      <c r="C593" s="119"/>
      <c r="D593" s="118"/>
      <c r="E593" s="120"/>
      <c r="F593" s="109"/>
      <c r="G593" s="110"/>
    </row>
    <row r="594" spans="1:7" ht="30" customHeight="1" x14ac:dyDescent="0.25">
      <c r="A594" s="159" t="s">
        <v>393</v>
      </c>
      <c r="B594" s="160"/>
      <c r="C594" s="161" t="s">
        <v>113</v>
      </c>
      <c r="D594" s="160" t="s">
        <v>1</v>
      </c>
      <c r="E594" s="162"/>
      <c r="F594" s="163"/>
      <c r="G594" s="164"/>
    </row>
    <row r="595" spans="1:7" ht="30" customHeight="1" x14ac:dyDescent="0.25">
      <c r="A595" s="97" t="s">
        <v>112</v>
      </c>
      <c r="B595" s="125"/>
      <c r="C595" s="126" t="s">
        <v>113</v>
      </c>
      <c r="D595" s="125" t="s">
        <v>1</v>
      </c>
      <c r="E595" s="127">
        <v>1</v>
      </c>
      <c r="F595" s="95"/>
      <c r="G595" s="129"/>
    </row>
    <row r="596" spans="1:7" ht="30" customHeight="1" x14ac:dyDescent="0.25">
      <c r="A596" s="136">
        <v>8</v>
      </c>
      <c r="B596" s="137" t="s">
        <v>190</v>
      </c>
      <c r="C596" s="96" t="s">
        <v>191</v>
      </c>
      <c r="D596" s="93" t="s">
        <v>192</v>
      </c>
      <c r="E596" s="94">
        <v>0.33</v>
      </c>
      <c r="F596" s="95"/>
      <c r="G596" s="171"/>
    </row>
    <row r="597" spans="1:7" ht="30" customHeight="1" x14ac:dyDescent="0.25">
      <c r="A597" s="136">
        <v>12</v>
      </c>
      <c r="B597" s="137" t="s">
        <v>190</v>
      </c>
      <c r="C597" s="96" t="s">
        <v>193</v>
      </c>
      <c r="D597" s="93" t="s">
        <v>192</v>
      </c>
      <c r="E597" s="94">
        <v>0.33</v>
      </c>
      <c r="F597" s="95"/>
      <c r="G597" s="171"/>
    </row>
    <row r="598" spans="1:7" ht="30" customHeight="1" x14ac:dyDescent="0.25">
      <c r="A598" s="117"/>
      <c r="B598" s="118"/>
      <c r="C598" s="119"/>
      <c r="D598" s="118"/>
      <c r="E598" s="120"/>
      <c r="F598" s="109"/>
      <c r="G598" s="110"/>
    </row>
    <row r="599" spans="1:7" ht="30" customHeight="1" x14ac:dyDescent="0.25">
      <c r="A599" s="159" t="s">
        <v>394</v>
      </c>
      <c r="B599" s="160"/>
      <c r="C599" s="161" t="s">
        <v>115</v>
      </c>
      <c r="D599" s="160" t="s">
        <v>1</v>
      </c>
      <c r="E599" s="162"/>
      <c r="F599" s="163"/>
      <c r="G599" s="164"/>
    </row>
    <row r="600" spans="1:7" ht="30" customHeight="1" x14ac:dyDescent="0.25">
      <c r="A600" s="97" t="s">
        <v>114</v>
      </c>
      <c r="B600" s="125"/>
      <c r="C600" s="126" t="s">
        <v>115</v>
      </c>
      <c r="D600" s="125" t="s">
        <v>1</v>
      </c>
      <c r="E600" s="127">
        <v>1</v>
      </c>
      <c r="F600" s="95"/>
      <c r="G600" s="129"/>
    </row>
    <row r="601" spans="1:7" ht="30" customHeight="1" x14ac:dyDescent="0.25">
      <c r="A601" s="136">
        <v>8</v>
      </c>
      <c r="B601" s="137" t="s">
        <v>190</v>
      </c>
      <c r="C601" s="96" t="s">
        <v>191</v>
      </c>
      <c r="D601" s="93" t="s">
        <v>192</v>
      </c>
      <c r="E601" s="94">
        <v>0.33</v>
      </c>
      <c r="F601" s="95"/>
      <c r="G601" s="171"/>
    </row>
    <row r="602" spans="1:7" ht="30" customHeight="1" x14ac:dyDescent="0.25">
      <c r="A602" s="136">
        <v>12</v>
      </c>
      <c r="B602" s="137" t="s">
        <v>190</v>
      </c>
      <c r="C602" s="96" t="s">
        <v>193</v>
      </c>
      <c r="D602" s="93" t="s">
        <v>192</v>
      </c>
      <c r="E602" s="94">
        <v>0.33</v>
      </c>
      <c r="F602" s="95"/>
      <c r="G602" s="171"/>
    </row>
    <row r="603" spans="1:7" ht="30" customHeight="1" x14ac:dyDescent="0.25">
      <c r="A603" s="117"/>
      <c r="B603" s="118"/>
      <c r="C603" s="119"/>
      <c r="D603" s="118"/>
      <c r="E603" s="120"/>
      <c r="F603" s="109"/>
      <c r="G603" s="110"/>
    </row>
    <row r="604" spans="1:7" ht="30" customHeight="1" x14ac:dyDescent="0.25">
      <c r="A604" s="159" t="s">
        <v>395</v>
      </c>
      <c r="B604" s="160"/>
      <c r="C604" s="161" t="s">
        <v>117</v>
      </c>
      <c r="D604" s="160" t="s">
        <v>1</v>
      </c>
      <c r="E604" s="162"/>
      <c r="F604" s="163"/>
      <c r="G604" s="164"/>
    </row>
    <row r="605" spans="1:7" ht="30" customHeight="1" x14ac:dyDescent="0.25">
      <c r="A605" s="97" t="s">
        <v>116</v>
      </c>
      <c r="B605" s="125"/>
      <c r="C605" s="126" t="s">
        <v>117</v>
      </c>
      <c r="D605" s="125" t="s">
        <v>1</v>
      </c>
      <c r="E605" s="127">
        <v>1</v>
      </c>
      <c r="F605" s="95"/>
      <c r="G605" s="129"/>
    </row>
    <row r="606" spans="1:7" ht="30" customHeight="1" x14ac:dyDescent="0.25">
      <c r="A606" s="136">
        <v>8</v>
      </c>
      <c r="B606" s="137" t="s">
        <v>190</v>
      </c>
      <c r="C606" s="96" t="s">
        <v>191</v>
      </c>
      <c r="D606" s="93" t="s">
        <v>192</v>
      </c>
      <c r="E606" s="94">
        <v>0.33</v>
      </c>
      <c r="F606" s="95"/>
      <c r="G606" s="171"/>
    </row>
    <row r="607" spans="1:7" ht="30" customHeight="1" x14ac:dyDescent="0.25">
      <c r="A607" s="136">
        <v>12</v>
      </c>
      <c r="B607" s="137" t="s">
        <v>190</v>
      </c>
      <c r="C607" s="96" t="s">
        <v>193</v>
      </c>
      <c r="D607" s="93" t="s">
        <v>192</v>
      </c>
      <c r="E607" s="94">
        <v>0.33</v>
      </c>
      <c r="F607" s="95"/>
      <c r="G607" s="171"/>
    </row>
    <row r="608" spans="1:7" ht="30" customHeight="1" x14ac:dyDescent="0.25">
      <c r="A608" s="117"/>
      <c r="B608" s="118"/>
      <c r="C608" s="119"/>
      <c r="D608" s="118"/>
      <c r="E608" s="120"/>
      <c r="F608" s="109"/>
      <c r="G608" s="110"/>
    </row>
    <row r="609" spans="1:8" ht="30" customHeight="1" x14ac:dyDescent="0.25">
      <c r="A609" s="159" t="s">
        <v>396</v>
      </c>
      <c r="B609" s="160"/>
      <c r="C609" s="161" t="s">
        <v>119</v>
      </c>
      <c r="D609" s="160" t="s">
        <v>1</v>
      </c>
      <c r="E609" s="162"/>
      <c r="F609" s="163"/>
      <c r="G609" s="164"/>
    </row>
    <row r="610" spans="1:8" ht="30" customHeight="1" x14ac:dyDescent="0.25">
      <c r="A610" s="97" t="s">
        <v>118</v>
      </c>
      <c r="B610" s="125"/>
      <c r="C610" s="126" t="s">
        <v>119</v>
      </c>
      <c r="D610" s="125" t="s">
        <v>1</v>
      </c>
      <c r="E610" s="127">
        <v>1</v>
      </c>
      <c r="F610" s="95"/>
      <c r="G610" s="129"/>
    </row>
    <row r="611" spans="1:8" ht="30" customHeight="1" x14ac:dyDescent="0.25">
      <c r="A611" s="136">
        <v>8</v>
      </c>
      <c r="B611" s="137" t="s">
        <v>190</v>
      </c>
      <c r="C611" s="96" t="s">
        <v>191</v>
      </c>
      <c r="D611" s="93" t="s">
        <v>192</v>
      </c>
      <c r="E611" s="94">
        <v>0.16</v>
      </c>
      <c r="F611" s="95"/>
      <c r="G611" s="171"/>
    </row>
    <row r="612" spans="1:8" ht="30" customHeight="1" x14ac:dyDescent="0.25">
      <c r="A612" s="136">
        <v>12</v>
      </c>
      <c r="B612" s="137" t="s">
        <v>190</v>
      </c>
      <c r="C612" s="96" t="s">
        <v>193</v>
      </c>
      <c r="D612" s="93" t="s">
        <v>192</v>
      </c>
      <c r="E612" s="94">
        <v>0.16</v>
      </c>
      <c r="F612" s="95"/>
      <c r="G612" s="171"/>
    </row>
    <row r="613" spans="1:8" ht="30" customHeight="1" x14ac:dyDescent="0.25">
      <c r="A613" s="117"/>
      <c r="B613" s="118"/>
      <c r="C613" s="119"/>
      <c r="D613" s="118"/>
      <c r="E613" s="120"/>
      <c r="F613" s="109"/>
      <c r="G613" s="110"/>
    </row>
    <row r="614" spans="1:8" ht="30" customHeight="1" x14ac:dyDescent="0.25">
      <c r="A614" s="159" t="s">
        <v>397</v>
      </c>
      <c r="B614" s="160"/>
      <c r="C614" s="161" t="s">
        <v>121</v>
      </c>
      <c r="D614" s="160" t="s">
        <v>1</v>
      </c>
      <c r="E614" s="162"/>
      <c r="F614" s="163"/>
      <c r="G614" s="164"/>
      <c r="H614" s="152"/>
    </row>
    <row r="615" spans="1:8" ht="30" customHeight="1" x14ac:dyDescent="0.25">
      <c r="A615" s="97" t="s">
        <v>120</v>
      </c>
      <c r="B615" s="93"/>
      <c r="C615" s="96" t="s">
        <v>121</v>
      </c>
      <c r="D615" s="93" t="s">
        <v>1</v>
      </c>
      <c r="E615" s="94">
        <v>1</v>
      </c>
      <c r="F615" s="95"/>
      <c r="G615" s="132"/>
    </row>
    <row r="616" spans="1:8" ht="30" customHeight="1" x14ac:dyDescent="0.25">
      <c r="A616" s="136">
        <v>8</v>
      </c>
      <c r="B616" s="137" t="s">
        <v>190</v>
      </c>
      <c r="C616" s="96" t="s">
        <v>191</v>
      </c>
      <c r="D616" s="93" t="s">
        <v>192</v>
      </c>
      <c r="E616" s="94">
        <v>0.16</v>
      </c>
      <c r="F616" s="95"/>
      <c r="G616" s="171"/>
    </row>
    <row r="617" spans="1:8" ht="30" customHeight="1" x14ac:dyDescent="0.25">
      <c r="A617" s="136">
        <v>12</v>
      </c>
      <c r="B617" s="137" t="s">
        <v>190</v>
      </c>
      <c r="C617" s="96" t="s">
        <v>193</v>
      </c>
      <c r="D617" s="93" t="s">
        <v>192</v>
      </c>
      <c r="E617" s="94">
        <v>0.16</v>
      </c>
      <c r="F617" s="95"/>
      <c r="G617" s="171"/>
    </row>
    <row r="618" spans="1:8" ht="30" customHeight="1" x14ac:dyDescent="0.25">
      <c r="A618" s="153"/>
      <c r="B618" s="142"/>
      <c r="C618" s="141"/>
      <c r="D618" s="142"/>
      <c r="E618" s="143"/>
      <c r="F618" s="144"/>
      <c r="G618" s="154"/>
    </row>
    <row r="619" spans="1:8" ht="30" customHeight="1" x14ac:dyDescent="0.25">
      <c r="A619" s="160" t="s">
        <v>398</v>
      </c>
      <c r="B619" s="160"/>
      <c r="C619" s="161" t="s">
        <v>123</v>
      </c>
      <c r="D619" s="160" t="s">
        <v>32</v>
      </c>
      <c r="E619" s="162"/>
      <c r="F619" s="163"/>
      <c r="G619" s="164"/>
    </row>
    <row r="620" spans="1:8" ht="30" customHeight="1" x14ac:dyDescent="0.25">
      <c r="A620" s="97" t="s">
        <v>122</v>
      </c>
      <c r="B620" s="93"/>
      <c r="C620" s="96" t="s">
        <v>123</v>
      </c>
      <c r="D620" s="93" t="s">
        <v>1</v>
      </c>
      <c r="E620" s="94">
        <v>1</v>
      </c>
      <c r="F620" s="95"/>
      <c r="G620" s="132"/>
    </row>
    <row r="621" spans="1:8" ht="30" customHeight="1" x14ac:dyDescent="0.25">
      <c r="A621" s="136">
        <v>8</v>
      </c>
      <c r="B621" s="137" t="s">
        <v>190</v>
      </c>
      <c r="C621" s="96" t="s">
        <v>191</v>
      </c>
      <c r="D621" s="93" t="s">
        <v>192</v>
      </c>
      <c r="E621" s="94">
        <v>0.6</v>
      </c>
      <c r="F621" s="95"/>
      <c r="G621" s="171"/>
    </row>
    <row r="622" spans="1:8" ht="30" customHeight="1" x14ac:dyDescent="0.25">
      <c r="A622" s="136">
        <v>12</v>
      </c>
      <c r="B622" s="137" t="s">
        <v>190</v>
      </c>
      <c r="C622" s="96" t="s">
        <v>193</v>
      </c>
      <c r="D622" s="93" t="s">
        <v>192</v>
      </c>
      <c r="E622" s="94">
        <v>0.6</v>
      </c>
      <c r="F622" s="95"/>
      <c r="G622" s="171"/>
    </row>
    <row r="623" spans="1:8" ht="30" customHeight="1" x14ac:dyDescent="0.25">
      <c r="A623" s="117"/>
      <c r="B623" s="118"/>
      <c r="C623" s="119"/>
      <c r="D623" s="118"/>
      <c r="E623" s="120"/>
      <c r="F623" s="109"/>
      <c r="G623" s="110"/>
    </row>
    <row r="624" spans="1:8" ht="30" customHeight="1" x14ac:dyDescent="0.25">
      <c r="A624" s="159" t="s">
        <v>399</v>
      </c>
      <c r="B624" s="160"/>
      <c r="C624" s="161" t="s">
        <v>124</v>
      </c>
      <c r="D624" s="160" t="s">
        <v>1</v>
      </c>
      <c r="E624" s="162"/>
      <c r="F624" s="163"/>
      <c r="G624" s="164"/>
      <c r="H624" s="152"/>
    </row>
    <row r="625" spans="1:8" ht="30" customHeight="1" x14ac:dyDescent="0.25">
      <c r="A625" s="97" t="s">
        <v>8</v>
      </c>
      <c r="B625" s="93"/>
      <c r="C625" s="96" t="s">
        <v>124</v>
      </c>
      <c r="D625" s="93" t="s">
        <v>1</v>
      </c>
      <c r="E625" s="94">
        <v>1</v>
      </c>
      <c r="F625" s="95"/>
      <c r="G625" s="132"/>
    </row>
    <row r="626" spans="1:8" ht="30" customHeight="1" x14ac:dyDescent="0.25">
      <c r="A626" s="136">
        <v>8</v>
      </c>
      <c r="B626" s="137" t="s">
        <v>190</v>
      </c>
      <c r="C626" s="96" t="s">
        <v>191</v>
      </c>
      <c r="D626" s="93" t="s">
        <v>192</v>
      </c>
      <c r="E626" s="94">
        <v>0.8</v>
      </c>
      <c r="F626" s="95"/>
      <c r="G626" s="171"/>
    </row>
    <row r="627" spans="1:8" ht="30" customHeight="1" x14ac:dyDescent="0.25">
      <c r="A627" s="136">
        <v>12</v>
      </c>
      <c r="B627" s="137" t="s">
        <v>190</v>
      </c>
      <c r="C627" s="96" t="s">
        <v>193</v>
      </c>
      <c r="D627" s="93" t="s">
        <v>192</v>
      </c>
      <c r="E627" s="94">
        <v>0.8</v>
      </c>
      <c r="F627" s="95"/>
      <c r="G627" s="171"/>
    </row>
    <row r="628" spans="1:8" ht="30" customHeight="1" x14ac:dyDescent="0.25">
      <c r="A628" s="153"/>
      <c r="B628" s="142"/>
      <c r="C628" s="141"/>
      <c r="D628" s="142"/>
      <c r="E628" s="143"/>
      <c r="F628" s="144"/>
      <c r="G628" s="154"/>
    </row>
    <row r="629" spans="1:8" ht="30" customHeight="1" x14ac:dyDescent="0.25">
      <c r="A629" s="159" t="s">
        <v>400</v>
      </c>
      <c r="B629" s="160"/>
      <c r="C629" s="161" t="s">
        <v>125</v>
      </c>
      <c r="D629" s="160" t="s">
        <v>1</v>
      </c>
      <c r="E629" s="162"/>
      <c r="F629" s="163"/>
      <c r="G629" s="164"/>
      <c r="H629" s="152"/>
    </row>
    <row r="630" spans="1:8" ht="30" customHeight="1" x14ac:dyDescent="0.25">
      <c r="A630" s="97">
        <v>3903</v>
      </c>
      <c r="B630" s="137" t="s">
        <v>190</v>
      </c>
      <c r="C630" s="96" t="s">
        <v>53</v>
      </c>
      <c r="D630" s="93" t="s">
        <v>1</v>
      </c>
      <c r="E630" s="94">
        <v>15</v>
      </c>
      <c r="F630" s="95"/>
      <c r="G630" s="132"/>
    </row>
    <row r="631" spans="1:8" ht="30" customHeight="1" x14ac:dyDescent="0.25">
      <c r="A631" s="136">
        <v>12</v>
      </c>
      <c r="B631" s="137" t="s">
        <v>190</v>
      </c>
      <c r="C631" s="96" t="s">
        <v>193</v>
      </c>
      <c r="D631" s="93" t="s">
        <v>192</v>
      </c>
      <c r="E631" s="94">
        <v>0.2</v>
      </c>
      <c r="F631" s="95"/>
      <c r="G631" s="171"/>
    </row>
    <row r="632" spans="1:8" ht="30" customHeight="1" x14ac:dyDescent="0.25">
      <c r="A632" s="136">
        <v>8</v>
      </c>
      <c r="B632" s="137" t="s">
        <v>190</v>
      </c>
      <c r="C632" s="96" t="s">
        <v>191</v>
      </c>
      <c r="D632" s="93" t="s">
        <v>192</v>
      </c>
      <c r="E632" s="94">
        <v>0.2</v>
      </c>
      <c r="F632" s="95"/>
      <c r="G632" s="171"/>
    </row>
    <row r="633" spans="1:8" ht="30" customHeight="1" x14ac:dyDescent="0.25">
      <c r="A633" s="117"/>
      <c r="B633" s="118"/>
      <c r="C633" s="119"/>
      <c r="D633" s="118"/>
      <c r="E633" s="120"/>
      <c r="F633" s="109"/>
      <c r="G633" s="110"/>
    </row>
    <row r="634" spans="1:8" ht="30" customHeight="1" x14ac:dyDescent="0.25">
      <c r="A634" s="159" t="s">
        <v>401</v>
      </c>
      <c r="B634" s="160"/>
      <c r="C634" s="161" t="s">
        <v>402</v>
      </c>
      <c r="D634" s="160" t="s">
        <v>1</v>
      </c>
      <c r="E634" s="162"/>
      <c r="F634" s="163"/>
      <c r="G634" s="164"/>
      <c r="H634" s="152"/>
    </row>
    <row r="635" spans="1:8" ht="30" customHeight="1" x14ac:dyDescent="0.25">
      <c r="A635" s="97">
        <v>34721</v>
      </c>
      <c r="B635" s="93" t="s">
        <v>201</v>
      </c>
      <c r="C635" s="96" t="s">
        <v>241</v>
      </c>
      <c r="D635" s="93" t="s">
        <v>219</v>
      </c>
      <c r="E635" s="94">
        <f>0.03*0.1</f>
        <v>3.0000000000000001E-3</v>
      </c>
      <c r="F635" s="95"/>
      <c r="G635" s="132"/>
    </row>
    <row r="636" spans="1:8" ht="30" customHeight="1" x14ac:dyDescent="0.25">
      <c r="A636" s="97">
        <v>39961</v>
      </c>
      <c r="B636" s="93" t="s">
        <v>201</v>
      </c>
      <c r="C636" s="96" t="s">
        <v>242</v>
      </c>
      <c r="D636" s="93" t="s">
        <v>1</v>
      </c>
      <c r="E636" s="94">
        <v>0.25</v>
      </c>
      <c r="F636" s="95"/>
      <c r="G636" s="132"/>
    </row>
    <row r="637" spans="1:8" ht="30" customHeight="1" x14ac:dyDescent="0.25">
      <c r="A637" s="136">
        <v>5</v>
      </c>
      <c r="B637" s="93" t="s">
        <v>190</v>
      </c>
      <c r="C637" s="96" t="s">
        <v>218</v>
      </c>
      <c r="D637" s="93" t="s">
        <v>192</v>
      </c>
      <c r="E637" s="94">
        <v>5</v>
      </c>
      <c r="F637" s="95"/>
      <c r="G637" s="171"/>
    </row>
    <row r="638" spans="1:8" ht="30" customHeight="1" x14ac:dyDescent="0.25">
      <c r="A638" s="153"/>
      <c r="B638" s="142"/>
      <c r="C638" s="141"/>
      <c r="D638" s="142"/>
      <c r="E638" s="143"/>
      <c r="F638" s="144"/>
      <c r="G638" s="154"/>
    </row>
    <row r="639" spans="1:8" ht="30" customHeight="1" x14ac:dyDescent="0.25">
      <c r="A639" s="159" t="s">
        <v>403</v>
      </c>
      <c r="B639" s="160" t="s">
        <v>236</v>
      </c>
      <c r="C639" s="169" t="s">
        <v>404</v>
      </c>
      <c r="D639" s="160" t="s">
        <v>219</v>
      </c>
      <c r="E639" s="162"/>
      <c r="F639" s="163"/>
      <c r="G639" s="164"/>
      <c r="H639" s="152"/>
    </row>
    <row r="640" spans="1:8" ht="30" customHeight="1" x14ac:dyDescent="0.25">
      <c r="A640" s="136" t="s">
        <v>405</v>
      </c>
      <c r="B640" s="137"/>
      <c r="C640" s="126" t="s">
        <v>406</v>
      </c>
      <c r="D640" s="125" t="s">
        <v>219</v>
      </c>
      <c r="E640" s="127">
        <v>1.05</v>
      </c>
      <c r="F640" s="95"/>
      <c r="G640" s="129"/>
    </row>
    <row r="641" spans="1:8" ht="30" customHeight="1" x14ac:dyDescent="0.25">
      <c r="A641" s="136">
        <v>2690</v>
      </c>
      <c r="B641" s="93" t="s">
        <v>190</v>
      </c>
      <c r="C641" s="96" t="s">
        <v>233</v>
      </c>
      <c r="D641" s="93" t="s">
        <v>225</v>
      </c>
      <c r="E641" s="94">
        <v>0.2409</v>
      </c>
      <c r="F641" s="95"/>
      <c r="G641" s="132"/>
    </row>
    <row r="642" spans="1:8" ht="30" customHeight="1" x14ac:dyDescent="0.25">
      <c r="A642" s="97">
        <v>2390</v>
      </c>
      <c r="B642" s="93" t="s">
        <v>190</v>
      </c>
      <c r="C642" s="96" t="s">
        <v>234</v>
      </c>
      <c r="D642" s="93" t="s">
        <v>225</v>
      </c>
      <c r="E642" s="94">
        <v>7.5</v>
      </c>
      <c r="F642" s="95"/>
      <c r="G642" s="132"/>
    </row>
    <row r="643" spans="1:8" ht="30" customHeight="1" x14ac:dyDescent="0.25">
      <c r="A643" s="136">
        <v>5</v>
      </c>
      <c r="B643" s="93" t="s">
        <v>190</v>
      </c>
      <c r="C643" s="96" t="s">
        <v>218</v>
      </c>
      <c r="D643" s="93" t="s">
        <v>192</v>
      </c>
      <c r="E643" s="94">
        <v>0.98460000000000003</v>
      </c>
      <c r="F643" s="95"/>
      <c r="G643" s="171"/>
    </row>
    <row r="644" spans="1:8" ht="30" customHeight="1" x14ac:dyDescent="0.25">
      <c r="A644" s="136">
        <v>28</v>
      </c>
      <c r="B644" s="93" t="s">
        <v>190</v>
      </c>
      <c r="C644" s="96" t="s">
        <v>235</v>
      </c>
      <c r="D644" s="93" t="s">
        <v>192</v>
      </c>
      <c r="E644" s="94">
        <v>0.67110000000000003</v>
      </c>
      <c r="F644" s="95"/>
      <c r="G644" s="171"/>
    </row>
    <row r="645" spans="1:8" ht="30" customHeight="1" x14ac:dyDescent="0.25">
      <c r="A645" s="117"/>
      <c r="B645" s="118"/>
      <c r="C645" s="119"/>
      <c r="D645" s="118"/>
      <c r="E645" s="120"/>
      <c r="F645" s="109"/>
      <c r="G645" s="110"/>
    </row>
    <row r="646" spans="1:8" ht="30" customHeight="1" x14ac:dyDescent="0.25">
      <c r="A646" s="159" t="s">
        <v>407</v>
      </c>
      <c r="B646" s="160" t="s">
        <v>237</v>
      </c>
      <c r="C646" s="169" t="s">
        <v>408</v>
      </c>
      <c r="D646" s="160" t="s">
        <v>219</v>
      </c>
      <c r="E646" s="162"/>
      <c r="F646" s="163"/>
      <c r="G646" s="164"/>
      <c r="H646" s="152"/>
    </row>
    <row r="647" spans="1:8" ht="30" customHeight="1" x14ac:dyDescent="0.25">
      <c r="A647" s="136" t="s">
        <v>405</v>
      </c>
      <c r="B647" s="137"/>
      <c r="C647" s="126" t="s">
        <v>238</v>
      </c>
      <c r="D647" s="125" t="s">
        <v>219</v>
      </c>
      <c r="E647" s="127">
        <v>0.105</v>
      </c>
      <c r="F647" s="95"/>
      <c r="G647" s="129"/>
    </row>
    <row r="648" spans="1:8" ht="30" customHeight="1" x14ac:dyDescent="0.25">
      <c r="A648" s="136">
        <v>2690</v>
      </c>
      <c r="B648" s="93" t="s">
        <v>190</v>
      </c>
      <c r="C648" s="96" t="s">
        <v>233</v>
      </c>
      <c r="D648" s="93" t="s">
        <v>225</v>
      </c>
      <c r="E648" s="94">
        <v>2.24E-2</v>
      </c>
      <c r="F648" s="95"/>
      <c r="G648" s="132"/>
    </row>
    <row r="649" spans="1:8" ht="30" customHeight="1" x14ac:dyDescent="0.25">
      <c r="A649" s="97">
        <v>2390</v>
      </c>
      <c r="B649" s="93" t="s">
        <v>190</v>
      </c>
      <c r="C649" s="96" t="s">
        <v>234</v>
      </c>
      <c r="D649" s="93" t="s">
        <v>225</v>
      </c>
      <c r="E649" s="94">
        <v>7.5</v>
      </c>
      <c r="F649" s="95"/>
      <c r="G649" s="132"/>
    </row>
    <row r="650" spans="1:8" ht="30" customHeight="1" x14ac:dyDescent="0.25">
      <c r="A650" s="136">
        <v>5</v>
      </c>
      <c r="B650" s="93" t="s">
        <v>190</v>
      </c>
      <c r="C650" s="96" t="s">
        <v>218</v>
      </c>
      <c r="D650" s="93" t="s">
        <v>192</v>
      </c>
      <c r="E650" s="94">
        <v>0.16800000000000001</v>
      </c>
      <c r="F650" s="95"/>
      <c r="G650" s="171"/>
    </row>
    <row r="651" spans="1:8" ht="30" customHeight="1" x14ac:dyDescent="0.25">
      <c r="A651" s="136">
        <v>28</v>
      </c>
      <c r="B651" s="93" t="s">
        <v>190</v>
      </c>
      <c r="C651" s="96" t="s">
        <v>235</v>
      </c>
      <c r="D651" s="93" t="s">
        <v>192</v>
      </c>
      <c r="E651" s="94">
        <v>0.2</v>
      </c>
      <c r="F651" s="95"/>
      <c r="G651" s="171"/>
    </row>
    <row r="652" spans="1:8" ht="30" customHeight="1" x14ac:dyDescent="0.25">
      <c r="A652" s="117"/>
      <c r="B652" s="118"/>
      <c r="C652" s="119"/>
      <c r="D652" s="118"/>
      <c r="E652" s="120"/>
      <c r="F652" s="109"/>
      <c r="G652" s="110"/>
    </row>
    <row r="653" spans="1:8" ht="30" customHeight="1" x14ac:dyDescent="0.25">
      <c r="A653" s="159" t="s">
        <v>409</v>
      </c>
      <c r="B653" s="160" t="s">
        <v>410</v>
      </c>
      <c r="C653" s="169" t="s">
        <v>411</v>
      </c>
      <c r="D653" s="160" t="s">
        <v>219</v>
      </c>
      <c r="E653" s="162"/>
      <c r="F653" s="163"/>
      <c r="G653" s="164"/>
      <c r="H653" s="152"/>
    </row>
    <row r="654" spans="1:8" ht="30" customHeight="1" x14ac:dyDescent="0.25">
      <c r="A654" s="97" t="s">
        <v>412</v>
      </c>
      <c r="B654" s="93"/>
      <c r="C654" s="96" t="s">
        <v>413</v>
      </c>
      <c r="D654" s="93" t="s">
        <v>219</v>
      </c>
      <c r="E654" s="94">
        <v>1.05</v>
      </c>
      <c r="F654" s="95"/>
      <c r="G654" s="132"/>
    </row>
    <row r="655" spans="1:8" ht="30" customHeight="1" x14ac:dyDescent="0.25">
      <c r="A655" s="136">
        <v>2690</v>
      </c>
      <c r="B655" s="93" t="s">
        <v>190</v>
      </c>
      <c r="C655" s="96" t="s">
        <v>233</v>
      </c>
      <c r="D655" s="93" t="s">
        <v>225</v>
      </c>
      <c r="E655" s="94">
        <v>0.1464</v>
      </c>
      <c r="F655" s="95"/>
      <c r="G655" s="132"/>
    </row>
    <row r="656" spans="1:8" ht="30" customHeight="1" x14ac:dyDescent="0.25">
      <c r="A656" s="97">
        <v>2390</v>
      </c>
      <c r="B656" s="93" t="s">
        <v>190</v>
      </c>
      <c r="C656" s="96" t="s">
        <v>234</v>
      </c>
      <c r="D656" s="93" t="s">
        <v>225</v>
      </c>
      <c r="E656" s="94">
        <v>7.5</v>
      </c>
      <c r="F656" s="95"/>
      <c r="G656" s="132"/>
    </row>
    <row r="657" spans="1:8" ht="30" customHeight="1" x14ac:dyDescent="0.25">
      <c r="A657" s="97">
        <v>5</v>
      </c>
      <c r="B657" s="93" t="s">
        <v>190</v>
      </c>
      <c r="C657" s="96" t="s">
        <v>218</v>
      </c>
      <c r="D657" s="93" t="s">
        <v>192</v>
      </c>
      <c r="E657" s="94">
        <v>0.94940000000000002</v>
      </c>
      <c r="F657" s="95"/>
      <c r="G657" s="171"/>
    </row>
    <row r="658" spans="1:8" ht="30" customHeight="1" x14ac:dyDescent="0.25">
      <c r="A658" s="97">
        <v>28</v>
      </c>
      <c r="B658" s="93" t="s">
        <v>190</v>
      </c>
      <c r="C658" s="96" t="s">
        <v>235</v>
      </c>
      <c r="D658" s="93" t="s">
        <v>192</v>
      </c>
      <c r="E658" s="94">
        <v>0.58069999999999999</v>
      </c>
      <c r="F658" s="95"/>
      <c r="G658" s="171"/>
    </row>
    <row r="659" spans="1:8" ht="30" customHeight="1" x14ac:dyDescent="0.25">
      <c r="A659" s="117"/>
      <c r="B659" s="118"/>
      <c r="C659" s="119"/>
      <c r="D659" s="118"/>
      <c r="E659" s="120"/>
      <c r="F659" s="109"/>
      <c r="G659" s="110"/>
    </row>
    <row r="660" spans="1:8" ht="30" customHeight="1" x14ac:dyDescent="0.25">
      <c r="A660" s="159" t="s">
        <v>415</v>
      </c>
      <c r="B660" s="160"/>
      <c r="C660" s="161" t="s">
        <v>416</v>
      </c>
      <c r="D660" s="160" t="s">
        <v>179</v>
      </c>
      <c r="E660" s="162"/>
      <c r="F660" s="163"/>
      <c r="G660" s="164"/>
      <c r="H660" s="152"/>
    </row>
    <row r="661" spans="1:8" ht="30" customHeight="1" x14ac:dyDescent="0.25">
      <c r="A661" s="97">
        <v>11029</v>
      </c>
      <c r="B661" s="125" t="s">
        <v>201</v>
      </c>
      <c r="C661" s="126" t="s">
        <v>417</v>
      </c>
      <c r="D661" s="125" t="s">
        <v>418</v>
      </c>
      <c r="E661" s="127">
        <v>4</v>
      </c>
      <c r="F661" s="95"/>
      <c r="G661" s="132"/>
    </row>
    <row r="662" spans="1:8" ht="30" customHeight="1" x14ac:dyDescent="0.25">
      <c r="A662" s="97">
        <v>43071</v>
      </c>
      <c r="B662" s="125" t="s">
        <v>201</v>
      </c>
      <c r="C662" s="126" t="s">
        <v>419</v>
      </c>
      <c r="D662" s="125" t="s">
        <v>219</v>
      </c>
      <c r="E662" s="127">
        <v>1.1000000000000001</v>
      </c>
      <c r="F662" s="95"/>
      <c r="G662" s="132"/>
    </row>
    <row r="663" spans="1:8" ht="30" customHeight="1" x14ac:dyDescent="0.25">
      <c r="A663" s="97">
        <v>5</v>
      </c>
      <c r="B663" s="125" t="s">
        <v>190</v>
      </c>
      <c r="C663" s="126" t="s">
        <v>218</v>
      </c>
      <c r="D663" s="125" t="s">
        <v>192</v>
      </c>
      <c r="E663" s="127">
        <v>6.2E-2</v>
      </c>
      <c r="F663" s="95"/>
      <c r="G663" s="171"/>
    </row>
    <row r="664" spans="1:8" ht="30" customHeight="1" x14ac:dyDescent="0.25">
      <c r="A664" s="97">
        <v>15</v>
      </c>
      <c r="B664" s="125" t="s">
        <v>190</v>
      </c>
      <c r="C664" s="126" t="s">
        <v>420</v>
      </c>
      <c r="D664" s="125" t="s">
        <v>192</v>
      </c>
      <c r="E664" s="127">
        <v>5.6000000000000001E-2</v>
      </c>
      <c r="F664" s="95"/>
      <c r="G664" s="171"/>
    </row>
    <row r="665" spans="1:8" ht="30" customHeight="1" x14ac:dyDescent="0.25">
      <c r="A665" s="117"/>
      <c r="B665" s="118"/>
      <c r="C665" s="119"/>
      <c r="D665" s="118"/>
      <c r="E665" s="120"/>
      <c r="F665" s="109"/>
      <c r="G665" s="110"/>
    </row>
    <row r="666" spans="1:8" ht="30" customHeight="1" x14ac:dyDescent="0.25">
      <c r="A666" s="159" t="s">
        <v>421</v>
      </c>
      <c r="B666" s="160"/>
      <c r="C666" s="161" t="s">
        <v>422</v>
      </c>
      <c r="D666" s="160" t="s">
        <v>1</v>
      </c>
      <c r="E666" s="162"/>
      <c r="F666" s="163"/>
      <c r="G666" s="164"/>
      <c r="H666" s="152"/>
    </row>
    <row r="667" spans="1:8" ht="30" customHeight="1" x14ac:dyDescent="0.25">
      <c r="A667" s="97">
        <v>1</v>
      </c>
      <c r="B667" s="125" t="s">
        <v>190</v>
      </c>
      <c r="C667" s="126" t="s">
        <v>423</v>
      </c>
      <c r="D667" s="125" t="s">
        <v>192</v>
      </c>
      <c r="E667" s="127">
        <v>30</v>
      </c>
      <c r="F667" s="128"/>
      <c r="G667" s="172"/>
    </row>
    <row r="668" spans="1:8" ht="30" customHeight="1" x14ac:dyDescent="0.25">
      <c r="A668" s="117"/>
      <c r="B668" s="118"/>
      <c r="C668" s="119"/>
      <c r="D668" s="118"/>
      <c r="E668" s="120"/>
      <c r="F668" s="109"/>
      <c r="G668" s="110"/>
    </row>
    <row r="669" spans="1:8" ht="51" customHeight="1" x14ac:dyDescent="0.25">
      <c r="A669" s="159" t="s">
        <v>424</v>
      </c>
      <c r="B669" s="160"/>
      <c r="C669" s="161" t="s">
        <v>425</v>
      </c>
      <c r="D669" s="160"/>
      <c r="E669" s="162"/>
      <c r="F669" s="163"/>
      <c r="G669" s="164"/>
      <c r="H669" s="152"/>
    </row>
    <row r="670" spans="1:8" ht="30" customHeight="1" x14ac:dyDescent="0.25">
      <c r="A670" s="97">
        <v>1</v>
      </c>
      <c r="B670" s="125" t="s">
        <v>190</v>
      </c>
      <c r="C670" s="126" t="s">
        <v>426</v>
      </c>
      <c r="D670" s="125" t="s">
        <v>192</v>
      </c>
      <c r="E670" s="127">
        <v>88</v>
      </c>
      <c r="F670" s="128"/>
      <c r="G670" s="172"/>
    </row>
    <row r="671" spans="1:8" ht="30" customHeight="1" x14ac:dyDescent="0.25">
      <c r="A671" s="117"/>
      <c r="B671" s="118"/>
      <c r="C671" s="119"/>
      <c r="D671" s="118"/>
      <c r="E671" s="120"/>
      <c r="F671" s="109"/>
      <c r="G671" s="110"/>
    </row>
    <row r="672" spans="1:8" ht="46.5" customHeight="1" x14ac:dyDescent="0.25">
      <c r="A672" s="159" t="s">
        <v>427</v>
      </c>
      <c r="B672" s="160"/>
      <c r="C672" s="161" t="s">
        <v>428</v>
      </c>
      <c r="D672" s="160" t="s">
        <v>1</v>
      </c>
      <c r="E672" s="162"/>
      <c r="F672" s="163"/>
      <c r="G672" s="164"/>
    </row>
    <row r="673" spans="1:7" ht="48.75" customHeight="1" x14ac:dyDescent="0.25">
      <c r="A673" s="124" t="s">
        <v>429</v>
      </c>
      <c r="B673" s="125"/>
      <c r="C673" s="126" t="s">
        <v>428</v>
      </c>
      <c r="D673" s="125" t="s">
        <v>1</v>
      </c>
      <c r="E673" s="127">
        <v>1</v>
      </c>
      <c r="F673" s="128"/>
      <c r="G673" s="129"/>
    </row>
    <row r="674" spans="1:7" ht="30" customHeight="1" x14ac:dyDescent="0.25">
      <c r="A674" s="117"/>
      <c r="B674" s="118"/>
      <c r="C674" s="119"/>
      <c r="D674" s="118"/>
      <c r="E674" s="120"/>
      <c r="F674" s="109"/>
      <c r="G674" s="110"/>
    </row>
    <row r="675" spans="1:7" ht="30" customHeight="1" x14ac:dyDescent="0.25">
      <c r="A675" s="117"/>
      <c r="B675" s="118"/>
      <c r="C675" s="119"/>
      <c r="D675" s="118"/>
      <c r="E675" s="120"/>
      <c r="F675" s="109"/>
      <c r="G675" s="110"/>
    </row>
    <row r="676" spans="1:7" ht="30" customHeight="1" x14ac:dyDescent="0.25">
      <c r="A676" s="159" t="s">
        <v>430</v>
      </c>
      <c r="B676" s="160"/>
      <c r="C676" s="161" t="s">
        <v>431</v>
      </c>
      <c r="D676" s="160" t="s">
        <v>1</v>
      </c>
      <c r="E676" s="162"/>
      <c r="F676" s="163"/>
      <c r="G676" s="164"/>
    </row>
    <row r="677" spans="1:7" ht="30" customHeight="1" x14ac:dyDescent="0.25">
      <c r="A677" s="124" t="s">
        <v>432</v>
      </c>
      <c r="B677" s="125"/>
      <c r="C677" s="126" t="s">
        <v>433</v>
      </c>
      <c r="D677" s="125" t="s">
        <v>1</v>
      </c>
      <c r="E677" s="127">
        <v>1</v>
      </c>
      <c r="F677" s="128"/>
      <c r="G677" s="131"/>
    </row>
    <row r="678" spans="1:7" ht="30" customHeight="1" x14ac:dyDescent="0.25">
      <c r="A678" s="124" t="s">
        <v>434</v>
      </c>
      <c r="B678" s="125"/>
      <c r="C678" s="126" t="s">
        <v>435</v>
      </c>
      <c r="D678" s="125" t="s">
        <v>1</v>
      </c>
      <c r="E678" s="127">
        <v>1</v>
      </c>
      <c r="F678" s="128"/>
      <c r="G678" s="129"/>
    </row>
    <row r="679" spans="1:7" ht="30" customHeight="1" x14ac:dyDescent="0.25">
      <c r="A679" s="117"/>
      <c r="B679" s="118"/>
      <c r="C679" s="119"/>
      <c r="D679" s="118"/>
      <c r="E679" s="120"/>
      <c r="F679" s="109"/>
      <c r="G679" s="110"/>
    </row>
    <row r="680" spans="1:7" ht="30" customHeight="1" x14ac:dyDescent="0.25">
      <c r="A680" s="159" t="s">
        <v>436</v>
      </c>
      <c r="B680" s="160"/>
      <c r="C680" s="161" t="s">
        <v>437</v>
      </c>
      <c r="D680" s="160" t="s">
        <v>1</v>
      </c>
      <c r="E680" s="162"/>
      <c r="F680" s="163"/>
      <c r="G680" s="164"/>
    </row>
    <row r="681" spans="1:7" ht="30" customHeight="1" x14ac:dyDescent="0.25">
      <c r="A681" s="124" t="s">
        <v>438</v>
      </c>
      <c r="B681" s="125"/>
      <c r="C681" s="126" t="s">
        <v>439</v>
      </c>
      <c r="D681" s="125" t="s">
        <v>1</v>
      </c>
      <c r="E681" s="127">
        <v>1</v>
      </c>
      <c r="F681" s="128"/>
      <c r="G681" s="131"/>
    </row>
    <row r="682" spans="1:7" ht="30" customHeight="1" x14ac:dyDescent="0.25">
      <c r="A682" s="124" t="s">
        <v>440</v>
      </c>
      <c r="B682" s="125"/>
      <c r="C682" s="126" t="s">
        <v>441</v>
      </c>
      <c r="D682" s="125" t="s">
        <v>1</v>
      </c>
      <c r="E682" s="127">
        <v>1</v>
      </c>
      <c r="F682" s="128"/>
      <c r="G682" s="129"/>
    </row>
    <row r="683" spans="1:7" ht="30" customHeight="1" x14ac:dyDescent="0.25">
      <c r="A683" s="117"/>
      <c r="B683" s="118"/>
      <c r="C683" s="119"/>
      <c r="D683" s="118"/>
      <c r="E683" s="120"/>
      <c r="F683" s="109"/>
      <c r="G683" s="110"/>
    </row>
    <row r="684" spans="1:7" ht="30" customHeight="1" x14ac:dyDescent="0.25">
      <c r="A684" s="117"/>
      <c r="B684" s="118"/>
      <c r="C684" s="119"/>
      <c r="D684" s="118"/>
      <c r="E684" s="120"/>
      <c r="F684" s="109"/>
      <c r="G684" s="110"/>
    </row>
    <row r="685" spans="1:7" ht="30" customHeight="1" x14ac:dyDescent="0.25">
      <c r="A685" s="159" t="s">
        <v>442</v>
      </c>
      <c r="B685" s="160"/>
      <c r="C685" s="161" t="s">
        <v>443</v>
      </c>
      <c r="D685" s="160" t="s">
        <v>1</v>
      </c>
      <c r="E685" s="162"/>
      <c r="F685" s="163"/>
      <c r="G685" s="164"/>
    </row>
    <row r="686" spans="1:7" ht="39" customHeight="1" x14ac:dyDescent="0.25">
      <c r="A686" s="124" t="s">
        <v>444</v>
      </c>
      <c r="B686" s="125"/>
      <c r="C686" s="126" t="s">
        <v>443</v>
      </c>
      <c r="D686" s="125" t="s">
        <v>1</v>
      </c>
      <c r="E686" s="127">
        <v>1</v>
      </c>
      <c r="F686" s="128"/>
      <c r="G686" s="129"/>
    </row>
    <row r="687" spans="1:7" ht="30" customHeight="1" x14ac:dyDescent="0.25">
      <c r="A687" s="117"/>
      <c r="B687" s="118"/>
      <c r="C687" s="119"/>
      <c r="D687" s="118"/>
      <c r="E687" s="120"/>
      <c r="F687" s="109"/>
      <c r="G687" s="110"/>
    </row>
    <row r="688" spans="1:7" ht="30" customHeight="1" x14ac:dyDescent="0.25">
      <c r="A688" s="159" t="s">
        <v>445</v>
      </c>
      <c r="B688" s="160"/>
      <c r="C688" s="161" t="s">
        <v>446</v>
      </c>
      <c r="D688" s="160" t="s">
        <v>1</v>
      </c>
      <c r="E688" s="162"/>
      <c r="F688" s="163"/>
      <c r="G688" s="164"/>
    </row>
    <row r="689" spans="1:8" ht="30" customHeight="1" x14ac:dyDescent="0.25">
      <c r="A689" s="124" t="s">
        <v>447</v>
      </c>
      <c r="B689" s="125"/>
      <c r="C689" s="126" t="s">
        <v>448</v>
      </c>
      <c r="D689" s="125" t="s">
        <v>1</v>
      </c>
      <c r="E689" s="127">
        <v>1</v>
      </c>
      <c r="F689" s="128"/>
      <c r="G689" s="131"/>
    </row>
    <row r="690" spans="1:8" ht="30" customHeight="1" x14ac:dyDescent="0.25">
      <c r="A690" s="124" t="s">
        <v>449</v>
      </c>
      <c r="B690" s="125"/>
      <c r="C690" s="126" t="s">
        <v>450</v>
      </c>
      <c r="D690" s="125" t="s">
        <v>1</v>
      </c>
      <c r="E690" s="127">
        <v>1</v>
      </c>
      <c r="F690" s="128"/>
      <c r="G690" s="129"/>
    </row>
    <row r="691" spans="1:8" ht="30" customHeight="1" x14ac:dyDescent="0.25">
      <c r="A691" s="117"/>
      <c r="B691" s="118"/>
      <c r="C691" s="119"/>
      <c r="D691" s="118"/>
      <c r="E691" s="120"/>
      <c r="F691" s="109"/>
      <c r="G691" s="110"/>
    </row>
    <row r="692" spans="1:8" ht="30" customHeight="1" x14ac:dyDescent="0.25">
      <c r="A692" s="159" t="s">
        <v>451</v>
      </c>
      <c r="B692" s="160"/>
      <c r="C692" s="161" t="s">
        <v>452</v>
      </c>
      <c r="D692" s="160" t="s">
        <v>1</v>
      </c>
      <c r="E692" s="162"/>
      <c r="F692" s="163"/>
      <c r="G692" s="164"/>
    </row>
    <row r="693" spans="1:8" ht="30" customHeight="1" x14ac:dyDescent="0.25">
      <c r="A693" s="124">
        <v>1</v>
      </c>
      <c r="B693" s="125" t="s">
        <v>190</v>
      </c>
      <c r="C693" s="126" t="s">
        <v>423</v>
      </c>
      <c r="D693" s="125" t="s">
        <v>192</v>
      </c>
      <c r="E693" s="127">
        <v>60</v>
      </c>
      <c r="F693" s="128"/>
      <c r="G693" s="138"/>
    </row>
    <row r="694" spans="1:8" ht="30" customHeight="1" x14ac:dyDescent="0.25">
      <c r="A694" s="117"/>
      <c r="B694" s="118"/>
      <c r="C694" s="119"/>
      <c r="D694" s="118"/>
      <c r="E694" s="120"/>
      <c r="F694" s="109"/>
      <c r="G694" s="110"/>
    </row>
    <row r="695" spans="1:8" ht="30" customHeight="1" x14ac:dyDescent="0.25">
      <c r="A695" s="159" t="s">
        <v>453</v>
      </c>
      <c r="B695" s="160"/>
      <c r="C695" s="161" t="s">
        <v>454</v>
      </c>
      <c r="D695" s="160" t="s">
        <v>32</v>
      </c>
      <c r="E695" s="162"/>
      <c r="F695" s="163"/>
      <c r="G695" s="164"/>
      <c r="H695" s="152"/>
    </row>
    <row r="696" spans="1:8" ht="30" customHeight="1" x14ac:dyDescent="0.25">
      <c r="A696" s="97">
        <v>11002</v>
      </c>
      <c r="B696" s="93" t="s">
        <v>201</v>
      </c>
      <c r="C696" s="96" t="s">
        <v>455</v>
      </c>
      <c r="D696" s="93" t="s">
        <v>225</v>
      </c>
      <c r="E696" s="94">
        <v>6.5000000000000002E-2</v>
      </c>
      <c r="F696" s="95"/>
      <c r="G696" s="132"/>
    </row>
    <row r="697" spans="1:8" ht="30" customHeight="1" x14ac:dyDescent="0.25">
      <c r="A697" s="97">
        <v>21008</v>
      </c>
      <c r="B697" s="93" t="s">
        <v>201</v>
      </c>
      <c r="C697" s="96" t="s">
        <v>456</v>
      </c>
      <c r="D697" s="93" t="s">
        <v>32</v>
      </c>
      <c r="E697" s="94">
        <f>(0.85*7)*1.05</f>
        <v>6.2475000000000005</v>
      </c>
      <c r="F697" s="95"/>
      <c r="G697" s="132"/>
    </row>
    <row r="698" spans="1:8" ht="30" customHeight="1" x14ac:dyDescent="0.25">
      <c r="A698" s="97">
        <v>21013</v>
      </c>
      <c r="B698" s="93" t="s">
        <v>201</v>
      </c>
      <c r="C698" s="96" t="s">
        <v>457</v>
      </c>
      <c r="D698" s="93" t="s">
        <v>32</v>
      </c>
      <c r="E698" s="94">
        <v>1.05</v>
      </c>
      <c r="F698" s="95"/>
      <c r="G698" s="132"/>
    </row>
    <row r="699" spans="1:8" ht="30" customHeight="1" x14ac:dyDescent="0.25">
      <c r="A699" s="136">
        <v>8</v>
      </c>
      <c r="B699" s="137" t="s">
        <v>190</v>
      </c>
      <c r="C699" s="96" t="s">
        <v>191</v>
      </c>
      <c r="D699" s="93" t="s">
        <v>192</v>
      </c>
      <c r="E699" s="94">
        <v>1</v>
      </c>
      <c r="F699" s="95"/>
      <c r="G699" s="171"/>
    </row>
    <row r="700" spans="1:8" ht="30" customHeight="1" x14ac:dyDescent="0.25">
      <c r="A700" s="97">
        <v>21</v>
      </c>
      <c r="B700" s="137" t="s">
        <v>190</v>
      </c>
      <c r="C700" s="96" t="s">
        <v>320</v>
      </c>
      <c r="D700" s="93" t="s">
        <v>192</v>
      </c>
      <c r="E700" s="94">
        <v>1</v>
      </c>
      <c r="F700" s="95"/>
      <c r="G700" s="171"/>
    </row>
    <row r="701" spans="1:8" ht="30" customHeight="1" x14ac:dyDescent="0.25">
      <c r="A701" s="117"/>
      <c r="B701" s="118"/>
      <c r="C701" s="119"/>
      <c r="D701" s="118"/>
      <c r="E701" s="120"/>
      <c r="F701" s="109"/>
      <c r="G701" s="110"/>
    </row>
    <row r="702" spans="1:8" ht="30" customHeight="1" x14ac:dyDescent="0.25">
      <c r="A702" s="117"/>
      <c r="B702" s="118"/>
      <c r="C702" s="119"/>
      <c r="D702" s="118"/>
      <c r="E702" s="120"/>
      <c r="F702" s="109"/>
      <c r="G702" s="110"/>
    </row>
    <row r="703" spans="1:8" ht="30" customHeight="1" x14ac:dyDescent="0.25">
      <c r="A703" s="159" t="s">
        <v>458</v>
      </c>
      <c r="B703" s="160"/>
      <c r="C703" s="161" t="s">
        <v>459</v>
      </c>
      <c r="D703" s="160" t="s">
        <v>192</v>
      </c>
      <c r="E703" s="162"/>
      <c r="F703" s="163"/>
      <c r="G703" s="164"/>
      <c r="H703" s="152"/>
    </row>
    <row r="704" spans="1:8" ht="30" customHeight="1" x14ac:dyDescent="0.25">
      <c r="A704" s="136">
        <v>8</v>
      </c>
      <c r="B704" s="137" t="s">
        <v>190</v>
      </c>
      <c r="C704" s="96" t="s">
        <v>191</v>
      </c>
      <c r="D704" s="93" t="s">
        <v>192</v>
      </c>
      <c r="E704" s="94">
        <v>1</v>
      </c>
      <c r="F704" s="95"/>
      <c r="G704" s="171"/>
    </row>
    <row r="705" spans="1:8" ht="30" customHeight="1" x14ac:dyDescent="0.25">
      <c r="A705" s="136">
        <v>12</v>
      </c>
      <c r="B705" s="137" t="s">
        <v>190</v>
      </c>
      <c r="C705" s="96" t="s">
        <v>193</v>
      </c>
      <c r="D705" s="93" t="s">
        <v>192</v>
      </c>
      <c r="E705" s="94">
        <v>1</v>
      </c>
      <c r="F705" s="95"/>
      <c r="G705" s="171"/>
    </row>
    <row r="706" spans="1:8" ht="30" customHeight="1" x14ac:dyDescent="0.25">
      <c r="A706" s="117"/>
      <c r="B706" s="118"/>
      <c r="C706" s="119"/>
      <c r="D706" s="118"/>
      <c r="E706" s="120"/>
      <c r="F706" s="109"/>
      <c r="G706" s="110"/>
    </row>
    <row r="707" spans="1:8" ht="30" customHeight="1" x14ac:dyDescent="0.25">
      <c r="A707" s="159" t="s">
        <v>460</v>
      </c>
      <c r="B707" s="160" t="s">
        <v>461</v>
      </c>
      <c r="C707" s="161" t="s">
        <v>462</v>
      </c>
      <c r="D707" s="160" t="s">
        <v>230</v>
      </c>
      <c r="E707" s="162"/>
      <c r="F707" s="163"/>
      <c r="G707" s="164"/>
      <c r="H707" s="152"/>
    </row>
    <row r="708" spans="1:8" ht="30" customHeight="1" x14ac:dyDescent="0.25">
      <c r="A708" s="97">
        <v>4</v>
      </c>
      <c r="B708" s="130" t="s">
        <v>190</v>
      </c>
      <c r="C708" s="126" t="s">
        <v>231</v>
      </c>
      <c r="D708" s="125" t="s">
        <v>192</v>
      </c>
      <c r="E708" s="127">
        <v>0.22500000000000001</v>
      </c>
      <c r="F708" s="128"/>
      <c r="G708" s="171"/>
    </row>
    <row r="709" spans="1:8" ht="30" customHeight="1" x14ac:dyDescent="0.25">
      <c r="A709" s="97">
        <v>5</v>
      </c>
      <c r="B709" s="130" t="s">
        <v>190</v>
      </c>
      <c r="C709" s="126" t="s">
        <v>218</v>
      </c>
      <c r="D709" s="125" t="s">
        <v>192</v>
      </c>
      <c r="E709" s="127">
        <v>2.3248000000000002</v>
      </c>
      <c r="F709" s="128"/>
      <c r="G709" s="171"/>
    </row>
    <row r="710" spans="1:8" ht="30" customHeight="1" x14ac:dyDescent="0.25">
      <c r="A710" s="117"/>
      <c r="B710" s="118"/>
      <c r="C710" s="119"/>
      <c r="D710" s="118"/>
      <c r="E710" s="120"/>
      <c r="F710" s="109"/>
      <c r="G710" s="110"/>
    </row>
    <row r="711" spans="1:8" ht="30" customHeight="1" x14ac:dyDescent="0.25">
      <c r="A711" s="159" t="s">
        <v>463</v>
      </c>
      <c r="B711" s="160" t="s">
        <v>464</v>
      </c>
      <c r="C711" s="161" t="s">
        <v>465</v>
      </c>
      <c r="D711" s="160" t="s">
        <v>219</v>
      </c>
      <c r="E711" s="162"/>
      <c r="F711" s="163"/>
      <c r="G711" s="164"/>
      <c r="H711" s="152"/>
    </row>
    <row r="712" spans="1:8" ht="30" customHeight="1" x14ac:dyDescent="0.25">
      <c r="A712" s="97">
        <v>15</v>
      </c>
      <c r="B712" s="137" t="s">
        <v>190</v>
      </c>
      <c r="C712" s="96" t="s">
        <v>420</v>
      </c>
      <c r="D712" s="125" t="s">
        <v>192</v>
      </c>
      <c r="E712" s="127">
        <v>0.1186</v>
      </c>
      <c r="F712" s="128"/>
      <c r="G712" s="171"/>
    </row>
    <row r="713" spans="1:8" ht="30" customHeight="1" x14ac:dyDescent="0.25">
      <c r="A713" s="97">
        <v>5</v>
      </c>
      <c r="B713" s="137" t="s">
        <v>190</v>
      </c>
      <c r="C713" s="96" t="s">
        <v>218</v>
      </c>
      <c r="D713" s="125" t="s">
        <v>192</v>
      </c>
      <c r="E713" s="127">
        <v>0.2329</v>
      </c>
      <c r="F713" s="128"/>
      <c r="G713" s="171"/>
    </row>
    <row r="714" spans="1:8" ht="30" customHeight="1" x14ac:dyDescent="0.25">
      <c r="A714" s="97"/>
      <c r="B714" s="93"/>
      <c r="C714" s="126"/>
      <c r="D714" s="125"/>
      <c r="E714" s="127"/>
      <c r="F714" s="128"/>
      <c r="G714" s="129"/>
    </row>
    <row r="715" spans="1:8" ht="30" customHeight="1" x14ac:dyDescent="0.25">
      <c r="A715" s="159" t="s">
        <v>466</v>
      </c>
      <c r="B715" s="160" t="s">
        <v>467</v>
      </c>
      <c r="C715" s="161" t="s">
        <v>468</v>
      </c>
      <c r="D715" s="160" t="s">
        <v>1</v>
      </c>
      <c r="E715" s="162"/>
      <c r="F715" s="163"/>
      <c r="G715" s="164"/>
      <c r="H715" s="152"/>
    </row>
    <row r="716" spans="1:8" ht="30" customHeight="1" x14ac:dyDescent="0.25">
      <c r="A716" s="97">
        <v>10339</v>
      </c>
      <c r="B716" s="93" t="s">
        <v>221</v>
      </c>
      <c r="C716" s="96" t="s">
        <v>469</v>
      </c>
      <c r="D716" s="93" t="s">
        <v>1</v>
      </c>
      <c r="E716" s="94">
        <v>1</v>
      </c>
      <c r="F716" s="95"/>
      <c r="G716" s="132"/>
    </row>
    <row r="717" spans="1:8" ht="30" customHeight="1" x14ac:dyDescent="0.25">
      <c r="A717" s="124"/>
      <c r="B717" s="125"/>
      <c r="C717" s="126"/>
      <c r="D717" s="125"/>
      <c r="E717" s="127"/>
      <c r="F717" s="128"/>
      <c r="G717" s="129"/>
    </row>
    <row r="718" spans="1:8" ht="30" customHeight="1" x14ac:dyDescent="0.25">
      <c r="A718" s="159" t="s">
        <v>470</v>
      </c>
      <c r="B718" s="160" t="s">
        <v>471</v>
      </c>
      <c r="C718" s="161" t="s">
        <v>472</v>
      </c>
      <c r="D718" s="160" t="s">
        <v>1</v>
      </c>
      <c r="E718" s="162"/>
      <c r="F718" s="163"/>
      <c r="G718" s="164"/>
      <c r="H718" s="152"/>
    </row>
    <row r="719" spans="1:8" ht="30" customHeight="1" x14ac:dyDescent="0.25">
      <c r="A719" s="97">
        <v>11977</v>
      </c>
      <c r="B719" s="93" t="s">
        <v>221</v>
      </c>
      <c r="C719" s="96" t="s">
        <v>473</v>
      </c>
      <c r="D719" s="93" t="s">
        <v>1</v>
      </c>
      <c r="E719" s="94">
        <v>1</v>
      </c>
      <c r="F719" s="95"/>
      <c r="G719" s="132"/>
    </row>
    <row r="720" spans="1:8" ht="30" customHeight="1" x14ac:dyDescent="0.25">
      <c r="A720" s="124"/>
      <c r="B720" s="125"/>
      <c r="C720" s="126"/>
      <c r="D720" s="125"/>
      <c r="E720" s="127"/>
      <c r="F720" s="128"/>
      <c r="G720" s="129"/>
    </row>
    <row r="721" spans="1:8" ht="30" customHeight="1" x14ac:dyDescent="0.25">
      <c r="A721" s="124"/>
      <c r="B721" s="125"/>
      <c r="C721" s="126"/>
      <c r="D721" s="125"/>
      <c r="E721" s="127"/>
      <c r="F721" s="128"/>
      <c r="G721" s="129"/>
    </row>
    <row r="722" spans="1:8" ht="30" customHeight="1" x14ac:dyDescent="0.25">
      <c r="A722" s="159" t="s">
        <v>474</v>
      </c>
      <c r="B722" s="160" t="s">
        <v>475</v>
      </c>
      <c r="C722" s="161" t="s">
        <v>476</v>
      </c>
      <c r="D722" s="160" t="s">
        <v>32</v>
      </c>
      <c r="E722" s="162"/>
      <c r="F722" s="163"/>
      <c r="G722" s="164"/>
      <c r="H722" s="152"/>
    </row>
    <row r="723" spans="1:8" ht="30" customHeight="1" x14ac:dyDescent="0.25">
      <c r="A723" s="97">
        <v>11094</v>
      </c>
      <c r="B723" s="93" t="s">
        <v>221</v>
      </c>
      <c r="C723" s="96" t="s">
        <v>477</v>
      </c>
      <c r="D723" s="93" t="s">
        <v>32</v>
      </c>
      <c r="E723" s="94">
        <v>1</v>
      </c>
      <c r="F723" s="95"/>
      <c r="G723" s="132"/>
    </row>
    <row r="724" spans="1:8" ht="30" customHeight="1" x14ac:dyDescent="0.25">
      <c r="A724" s="136">
        <v>12</v>
      </c>
      <c r="B724" s="130" t="s">
        <v>190</v>
      </c>
      <c r="C724" s="126" t="s">
        <v>193</v>
      </c>
      <c r="D724" s="125" t="s">
        <v>192</v>
      </c>
      <c r="E724" s="127">
        <v>0.18</v>
      </c>
      <c r="F724" s="128"/>
      <c r="G724" s="171"/>
    </row>
    <row r="725" spans="1:8" ht="30" customHeight="1" x14ac:dyDescent="0.25">
      <c r="A725" s="124"/>
      <c r="B725" s="125"/>
      <c r="C725" s="126"/>
      <c r="D725" s="125"/>
      <c r="E725" s="127"/>
      <c r="F725" s="128"/>
      <c r="G725" s="129"/>
    </row>
    <row r="726" spans="1:8" ht="30" customHeight="1" x14ac:dyDescent="0.25">
      <c r="A726" s="159" t="s">
        <v>478</v>
      </c>
      <c r="B726" s="160" t="s">
        <v>479</v>
      </c>
      <c r="C726" s="161" t="s">
        <v>480</v>
      </c>
      <c r="D726" s="160" t="s">
        <v>1</v>
      </c>
      <c r="E726" s="162"/>
      <c r="F726" s="163"/>
      <c r="G726" s="164"/>
      <c r="H726" s="152"/>
    </row>
    <row r="727" spans="1:8" ht="30" customHeight="1" x14ac:dyDescent="0.25">
      <c r="A727" s="97">
        <v>9748</v>
      </c>
      <c r="B727" s="93" t="s">
        <v>221</v>
      </c>
      <c r="C727" s="96" t="s">
        <v>481</v>
      </c>
      <c r="D727" s="93" t="s">
        <v>1</v>
      </c>
      <c r="E727" s="94">
        <v>1</v>
      </c>
      <c r="F727" s="95"/>
      <c r="G727" s="132"/>
    </row>
    <row r="728" spans="1:8" ht="30" customHeight="1" x14ac:dyDescent="0.25">
      <c r="A728" s="136">
        <v>12</v>
      </c>
      <c r="B728" s="137" t="s">
        <v>190</v>
      </c>
      <c r="C728" s="96" t="s">
        <v>193</v>
      </c>
      <c r="D728" s="93" t="s">
        <v>192</v>
      </c>
      <c r="E728" s="94">
        <v>5</v>
      </c>
      <c r="F728" s="95"/>
      <c r="G728" s="171"/>
    </row>
    <row r="729" spans="1:8" ht="30" customHeight="1" x14ac:dyDescent="0.25">
      <c r="A729" s="97">
        <v>4</v>
      </c>
      <c r="B729" s="137" t="s">
        <v>190</v>
      </c>
      <c r="C729" s="96" t="s">
        <v>231</v>
      </c>
      <c r="D729" s="93" t="s">
        <v>192</v>
      </c>
      <c r="E729" s="94">
        <v>1</v>
      </c>
      <c r="F729" s="95"/>
      <c r="G729" s="171"/>
    </row>
    <row r="730" spans="1:8" ht="30" customHeight="1" x14ac:dyDescent="0.25">
      <c r="A730" s="97">
        <v>5</v>
      </c>
      <c r="B730" s="137" t="s">
        <v>190</v>
      </c>
      <c r="C730" s="96" t="s">
        <v>218</v>
      </c>
      <c r="D730" s="93" t="s">
        <v>192</v>
      </c>
      <c r="E730" s="94">
        <v>9</v>
      </c>
      <c r="F730" s="95"/>
      <c r="G730" s="171"/>
    </row>
    <row r="731" spans="1:8" ht="30" customHeight="1" x14ac:dyDescent="0.25">
      <c r="A731" s="97">
        <v>2804</v>
      </c>
      <c r="B731" s="137" t="s">
        <v>190</v>
      </c>
      <c r="C731" s="96" t="s">
        <v>482</v>
      </c>
      <c r="D731" s="93" t="s">
        <v>230</v>
      </c>
      <c r="E731" s="94">
        <v>1.216</v>
      </c>
      <c r="F731" s="95"/>
      <c r="G731" s="132"/>
    </row>
    <row r="732" spans="1:8" ht="30" customHeight="1" x14ac:dyDescent="0.25">
      <c r="A732" s="97">
        <v>1221</v>
      </c>
      <c r="B732" s="137" t="s">
        <v>190</v>
      </c>
      <c r="C732" s="96" t="s">
        <v>483</v>
      </c>
      <c r="D732" s="93" t="s">
        <v>225</v>
      </c>
      <c r="E732" s="94">
        <v>182</v>
      </c>
      <c r="F732" s="95"/>
      <c r="G732" s="132"/>
    </row>
    <row r="733" spans="1:8" ht="30" customHeight="1" x14ac:dyDescent="0.25">
      <c r="A733" s="97">
        <v>1215</v>
      </c>
      <c r="B733" s="137" t="s">
        <v>190</v>
      </c>
      <c r="C733" s="96" t="s">
        <v>226</v>
      </c>
      <c r="D733" s="93" t="s">
        <v>225</v>
      </c>
      <c r="E733" s="94">
        <v>182</v>
      </c>
      <c r="F733" s="95"/>
      <c r="G733" s="132"/>
    </row>
    <row r="734" spans="1:8" ht="30" customHeight="1" x14ac:dyDescent="0.25">
      <c r="A734" s="117"/>
      <c r="B734" s="118"/>
      <c r="C734" s="119"/>
      <c r="D734" s="118"/>
      <c r="E734" s="120"/>
      <c r="F734" s="109"/>
      <c r="G734" s="110"/>
    </row>
    <row r="735" spans="1:8" ht="30" customHeight="1" x14ac:dyDescent="0.25">
      <c r="A735" s="117"/>
      <c r="B735" s="118"/>
      <c r="C735" s="119"/>
      <c r="D735" s="118"/>
      <c r="E735" s="120"/>
      <c r="F735" s="109"/>
      <c r="G735" s="110"/>
    </row>
    <row r="736" spans="1:8" ht="30" customHeight="1" x14ac:dyDescent="0.25">
      <c r="A736" s="159" t="s">
        <v>484</v>
      </c>
      <c r="B736" s="160" t="s">
        <v>485</v>
      </c>
      <c r="C736" s="161" t="s">
        <v>486</v>
      </c>
      <c r="D736" s="160" t="s">
        <v>1</v>
      </c>
      <c r="E736" s="162"/>
      <c r="F736" s="163"/>
      <c r="G736" s="164"/>
      <c r="H736" s="152"/>
    </row>
    <row r="737" spans="1:8" ht="30" customHeight="1" x14ac:dyDescent="0.25">
      <c r="A737" s="97">
        <v>2394</v>
      </c>
      <c r="B737" s="93" t="s">
        <v>201</v>
      </c>
      <c r="C737" s="96" t="s">
        <v>487</v>
      </c>
      <c r="D737" s="93" t="s">
        <v>179</v>
      </c>
      <c r="E737" s="94">
        <v>1</v>
      </c>
      <c r="F737" s="95"/>
      <c r="G737" s="132"/>
    </row>
    <row r="738" spans="1:8" ht="30" customHeight="1" x14ac:dyDescent="0.25">
      <c r="A738" s="136">
        <v>8</v>
      </c>
      <c r="B738" s="137" t="s">
        <v>190</v>
      </c>
      <c r="C738" s="96" t="s">
        <v>191</v>
      </c>
      <c r="D738" s="93" t="s">
        <v>192</v>
      </c>
      <c r="E738" s="94">
        <v>8</v>
      </c>
      <c r="F738" s="95"/>
      <c r="G738" s="171"/>
    </row>
    <row r="739" spans="1:8" ht="30" customHeight="1" x14ac:dyDescent="0.25">
      <c r="A739" s="136">
        <v>12</v>
      </c>
      <c r="B739" s="137" t="s">
        <v>190</v>
      </c>
      <c r="C739" s="96" t="s">
        <v>193</v>
      </c>
      <c r="D739" s="93" t="s">
        <v>192</v>
      </c>
      <c r="E739" s="94">
        <v>12</v>
      </c>
      <c r="F739" s="95"/>
      <c r="G739" s="171"/>
    </row>
    <row r="740" spans="1:8" ht="30" customHeight="1" x14ac:dyDescent="0.25">
      <c r="A740" s="124"/>
      <c r="B740" s="125"/>
      <c r="C740" s="126"/>
      <c r="D740" s="125"/>
      <c r="E740" s="127"/>
      <c r="F740" s="128"/>
      <c r="G740" s="129"/>
    </row>
    <row r="741" spans="1:8" ht="30" customHeight="1" x14ac:dyDescent="0.25">
      <c r="A741" s="159" t="s">
        <v>488</v>
      </c>
      <c r="B741" s="160" t="s">
        <v>489</v>
      </c>
      <c r="C741" s="161" t="s">
        <v>490</v>
      </c>
      <c r="D741" s="160" t="s">
        <v>1</v>
      </c>
      <c r="E741" s="162"/>
      <c r="F741" s="163"/>
      <c r="G741" s="164"/>
      <c r="H741" s="152"/>
    </row>
    <row r="742" spans="1:8" ht="30" customHeight="1" x14ac:dyDescent="0.25">
      <c r="A742" s="97">
        <v>9147</v>
      </c>
      <c r="B742" s="93" t="s">
        <v>221</v>
      </c>
      <c r="C742" s="96" t="s">
        <v>490</v>
      </c>
      <c r="D742" s="93" t="s">
        <v>1</v>
      </c>
      <c r="E742" s="94">
        <v>1</v>
      </c>
      <c r="F742" s="95"/>
      <c r="G742" s="132"/>
    </row>
    <row r="743" spans="1:8" ht="30" customHeight="1" x14ac:dyDescent="0.25">
      <c r="A743" s="124"/>
      <c r="B743" s="125"/>
      <c r="C743" s="126"/>
      <c r="D743" s="125"/>
      <c r="E743" s="127"/>
      <c r="F743" s="128"/>
      <c r="G743" s="129"/>
    </row>
    <row r="744" spans="1:8" ht="30" customHeight="1" x14ac:dyDescent="0.25">
      <c r="A744" s="159" t="s">
        <v>491</v>
      </c>
      <c r="B744" s="160" t="s">
        <v>492</v>
      </c>
      <c r="C744" s="161" t="s">
        <v>493</v>
      </c>
      <c r="D744" s="160" t="s">
        <v>1</v>
      </c>
      <c r="E744" s="162"/>
      <c r="F744" s="163"/>
      <c r="G744" s="164"/>
      <c r="H744" s="152"/>
    </row>
    <row r="745" spans="1:8" ht="30" customHeight="1" x14ac:dyDescent="0.25">
      <c r="A745" s="97">
        <v>485</v>
      </c>
      <c r="B745" s="93" t="s">
        <v>221</v>
      </c>
      <c r="C745" s="96" t="s">
        <v>494</v>
      </c>
      <c r="D745" s="93" t="s">
        <v>1</v>
      </c>
      <c r="E745" s="94">
        <v>1</v>
      </c>
      <c r="F745" s="95"/>
      <c r="G745" s="132"/>
    </row>
    <row r="746" spans="1:8" ht="30" customHeight="1" x14ac:dyDescent="0.25">
      <c r="A746" s="97">
        <v>7538</v>
      </c>
      <c r="B746" s="93" t="s">
        <v>221</v>
      </c>
      <c r="C746" s="96" t="s">
        <v>495</v>
      </c>
      <c r="D746" s="93" t="s">
        <v>1</v>
      </c>
      <c r="E746" s="94">
        <v>1</v>
      </c>
      <c r="F746" s="95"/>
      <c r="G746" s="132"/>
    </row>
    <row r="747" spans="1:8" ht="30" customHeight="1" x14ac:dyDescent="0.25">
      <c r="A747" s="97">
        <v>589</v>
      </c>
      <c r="B747" s="93" t="s">
        <v>221</v>
      </c>
      <c r="C747" s="96" t="s">
        <v>496</v>
      </c>
      <c r="D747" s="93" t="s">
        <v>1</v>
      </c>
      <c r="E747" s="94">
        <v>1</v>
      </c>
      <c r="F747" s="95"/>
      <c r="G747" s="132"/>
    </row>
    <row r="748" spans="1:8" ht="30" customHeight="1" x14ac:dyDescent="0.25">
      <c r="A748" s="136">
        <v>8</v>
      </c>
      <c r="B748" s="137" t="s">
        <v>190</v>
      </c>
      <c r="C748" s="96" t="s">
        <v>191</v>
      </c>
      <c r="D748" s="93" t="s">
        <v>192</v>
      </c>
      <c r="E748" s="94">
        <v>2</v>
      </c>
      <c r="F748" s="95"/>
      <c r="G748" s="171"/>
    </row>
    <row r="749" spans="1:8" ht="30" customHeight="1" x14ac:dyDescent="0.25">
      <c r="A749" s="136">
        <v>12</v>
      </c>
      <c r="B749" s="137" t="s">
        <v>190</v>
      </c>
      <c r="C749" s="96" t="s">
        <v>193</v>
      </c>
      <c r="D749" s="93" t="s">
        <v>192</v>
      </c>
      <c r="E749" s="94">
        <v>2</v>
      </c>
      <c r="F749" s="95"/>
      <c r="G749" s="171"/>
    </row>
    <row r="750" spans="1:8" ht="30" customHeight="1" x14ac:dyDescent="0.25">
      <c r="A750" s="117"/>
      <c r="B750" s="118"/>
      <c r="C750" s="119"/>
      <c r="D750" s="118"/>
      <c r="E750" s="120"/>
      <c r="F750" s="109"/>
      <c r="G750" s="110"/>
    </row>
    <row r="751" spans="1:8" ht="30" customHeight="1" x14ac:dyDescent="0.25">
      <c r="A751" s="117"/>
      <c r="B751" s="118"/>
      <c r="C751" s="119"/>
      <c r="D751" s="118"/>
      <c r="E751" s="120"/>
      <c r="F751" s="109"/>
      <c r="G751" s="110"/>
    </row>
    <row r="752" spans="1:8" ht="30" customHeight="1" x14ac:dyDescent="0.25">
      <c r="A752" s="159" t="s">
        <v>497</v>
      </c>
      <c r="B752" s="160" t="s">
        <v>498</v>
      </c>
      <c r="C752" s="161" t="s">
        <v>499</v>
      </c>
      <c r="D752" s="160" t="s">
        <v>1</v>
      </c>
      <c r="E752" s="162"/>
      <c r="F752" s="163"/>
      <c r="G752" s="164"/>
      <c r="H752" s="152"/>
    </row>
    <row r="753" spans="1:8" ht="30" customHeight="1" x14ac:dyDescent="0.25">
      <c r="A753" s="97">
        <v>12043</v>
      </c>
      <c r="B753" s="93" t="s">
        <v>201</v>
      </c>
      <c r="C753" s="96" t="s">
        <v>500</v>
      </c>
      <c r="D753" s="93" t="s">
        <v>179</v>
      </c>
      <c r="E753" s="94">
        <v>1</v>
      </c>
      <c r="F753" s="95"/>
      <c r="G753" s="132"/>
    </row>
    <row r="754" spans="1:8" ht="30" customHeight="1" x14ac:dyDescent="0.25">
      <c r="A754" s="136">
        <v>8</v>
      </c>
      <c r="B754" s="137" t="s">
        <v>190</v>
      </c>
      <c r="C754" s="96" t="s">
        <v>191</v>
      </c>
      <c r="D754" s="93" t="s">
        <v>192</v>
      </c>
      <c r="E754" s="94">
        <v>6</v>
      </c>
      <c r="F754" s="95"/>
      <c r="G754" s="171"/>
    </row>
    <row r="755" spans="1:8" ht="30" customHeight="1" x14ac:dyDescent="0.25">
      <c r="A755" s="136">
        <v>12</v>
      </c>
      <c r="B755" s="137" t="s">
        <v>190</v>
      </c>
      <c r="C755" s="96" t="s">
        <v>193</v>
      </c>
      <c r="D755" s="93" t="s">
        <v>192</v>
      </c>
      <c r="E755" s="94">
        <v>6</v>
      </c>
      <c r="F755" s="95"/>
      <c r="G755" s="171"/>
    </row>
    <row r="756" spans="1:8" ht="30" customHeight="1" x14ac:dyDescent="0.25">
      <c r="A756" s="124"/>
      <c r="B756" s="125"/>
      <c r="C756" s="126"/>
      <c r="D756" s="125"/>
      <c r="E756" s="127"/>
      <c r="F756" s="128"/>
      <c r="G756" s="129"/>
    </row>
    <row r="757" spans="1:8" ht="30" customHeight="1" x14ac:dyDescent="0.25">
      <c r="A757" s="159" t="s">
        <v>501</v>
      </c>
      <c r="B757" s="160" t="s">
        <v>502</v>
      </c>
      <c r="C757" s="161" t="s">
        <v>503</v>
      </c>
      <c r="D757" s="160" t="s">
        <v>1</v>
      </c>
      <c r="E757" s="162"/>
      <c r="F757" s="163"/>
      <c r="G757" s="164"/>
      <c r="H757" s="152"/>
    </row>
    <row r="758" spans="1:8" ht="30" customHeight="1" x14ac:dyDescent="0.25">
      <c r="A758" s="97">
        <v>4096</v>
      </c>
      <c r="B758" s="93" t="s">
        <v>221</v>
      </c>
      <c r="C758" s="96" t="s">
        <v>504</v>
      </c>
      <c r="D758" s="93" t="s">
        <v>1</v>
      </c>
      <c r="E758" s="94">
        <v>1</v>
      </c>
      <c r="F758" s="95"/>
      <c r="G758" s="132"/>
    </row>
    <row r="759" spans="1:8" ht="30" customHeight="1" x14ac:dyDescent="0.25">
      <c r="A759" s="136">
        <v>8</v>
      </c>
      <c r="B759" s="137" t="s">
        <v>190</v>
      </c>
      <c r="C759" s="96" t="s">
        <v>191</v>
      </c>
      <c r="D759" s="93" t="s">
        <v>192</v>
      </c>
      <c r="E759" s="94">
        <v>0.2</v>
      </c>
      <c r="F759" s="95"/>
      <c r="G759" s="171"/>
    </row>
    <row r="760" spans="1:8" ht="30" customHeight="1" x14ac:dyDescent="0.25">
      <c r="A760" s="136">
        <v>12</v>
      </c>
      <c r="B760" s="137" t="s">
        <v>190</v>
      </c>
      <c r="C760" s="96" t="s">
        <v>193</v>
      </c>
      <c r="D760" s="93" t="s">
        <v>192</v>
      </c>
      <c r="E760" s="94">
        <v>0.2</v>
      </c>
      <c r="F760" s="95"/>
      <c r="G760" s="171"/>
    </row>
    <row r="761" spans="1:8" ht="30" customHeight="1" x14ac:dyDescent="0.25">
      <c r="A761" s="124"/>
      <c r="B761" s="125"/>
      <c r="C761" s="126"/>
      <c r="D761" s="125"/>
      <c r="E761" s="127"/>
      <c r="F761" s="128"/>
      <c r="G761" s="129"/>
    </row>
    <row r="762" spans="1:8" ht="30" customHeight="1" x14ac:dyDescent="0.25">
      <c r="A762" s="159" t="s">
        <v>505</v>
      </c>
      <c r="B762" s="160" t="s">
        <v>506</v>
      </c>
      <c r="C762" s="161" t="s">
        <v>507</v>
      </c>
      <c r="D762" s="160" t="s">
        <v>1</v>
      </c>
      <c r="E762" s="162"/>
      <c r="F762" s="163"/>
      <c r="G762" s="164"/>
      <c r="H762" s="152"/>
    </row>
    <row r="763" spans="1:8" ht="30" customHeight="1" x14ac:dyDescent="0.25">
      <c r="A763" s="97">
        <v>8945</v>
      </c>
      <c r="B763" s="93" t="s">
        <v>221</v>
      </c>
      <c r="C763" s="96" t="s">
        <v>508</v>
      </c>
      <c r="D763" s="93" t="s">
        <v>1</v>
      </c>
      <c r="E763" s="94">
        <v>1</v>
      </c>
      <c r="F763" s="95"/>
      <c r="G763" s="132"/>
    </row>
    <row r="764" spans="1:8" ht="30" customHeight="1" x14ac:dyDescent="0.25">
      <c r="A764" s="136">
        <v>8</v>
      </c>
      <c r="B764" s="137" t="s">
        <v>190</v>
      </c>
      <c r="C764" s="96" t="s">
        <v>191</v>
      </c>
      <c r="D764" s="93" t="s">
        <v>192</v>
      </c>
      <c r="E764" s="94">
        <v>0.2</v>
      </c>
      <c r="F764" s="95"/>
      <c r="G764" s="171"/>
    </row>
    <row r="765" spans="1:8" ht="30" customHeight="1" x14ac:dyDescent="0.25">
      <c r="A765" s="136">
        <v>12</v>
      </c>
      <c r="B765" s="137" t="s">
        <v>190</v>
      </c>
      <c r="C765" s="96" t="s">
        <v>193</v>
      </c>
      <c r="D765" s="93" t="s">
        <v>192</v>
      </c>
      <c r="E765" s="94">
        <v>0.2</v>
      </c>
      <c r="F765" s="95"/>
      <c r="G765" s="171"/>
    </row>
    <row r="766" spans="1:8" ht="30" customHeight="1" x14ac:dyDescent="0.25">
      <c r="A766" s="124"/>
      <c r="B766" s="125"/>
      <c r="C766" s="126"/>
      <c r="D766" s="125"/>
      <c r="E766" s="127"/>
      <c r="F766" s="128"/>
      <c r="G766" s="129"/>
    </row>
    <row r="767" spans="1:8" ht="30" customHeight="1" x14ac:dyDescent="0.25">
      <c r="A767" s="159" t="s">
        <v>509</v>
      </c>
      <c r="B767" s="160" t="s">
        <v>506</v>
      </c>
      <c r="C767" s="161" t="s">
        <v>510</v>
      </c>
      <c r="D767" s="160" t="s">
        <v>1</v>
      </c>
      <c r="E767" s="162"/>
      <c r="F767" s="163"/>
      <c r="G767" s="164"/>
      <c r="H767" s="152"/>
    </row>
    <row r="768" spans="1:8" ht="30" customHeight="1" x14ac:dyDescent="0.25">
      <c r="A768" s="97">
        <v>8945</v>
      </c>
      <c r="B768" s="93" t="s">
        <v>221</v>
      </c>
      <c r="C768" s="96" t="s">
        <v>508</v>
      </c>
      <c r="D768" s="93" t="s">
        <v>1</v>
      </c>
      <c r="E768" s="94">
        <v>1</v>
      </c>
      <c r="F768" s="95"/>
      <c r="G768" s="132"/>
    </row>
    <row r="769" spans="1:8" ht="30" customHeight="1" x14ac:dyDescent="0.25">
      <c r="A769" s="136">
        <v>8</v>
      </c>
      <c r="B769" s="137" t="s">
        <v>190</v>
      </c>
      <c r="C769" s="96" t="s">
        <v>191</v>
      </c>
      <c r="D769" s="93" t="s">
        <v>192</v>
      </c>
      <c r="E769" s="94">
        <v>0.2</v>
      </c>
      <c r="F769" s="95"/>
      <c r="G769" s="171"/>
    </row>
    <row r="770" spans="1:8" ht="30" customHeight="1" x14ac:dyDescent="0.25">
      <c r="A770" s="136">
        <v>12</v>
      </c>
      <c r="B770" s="137" t="s">
        <v>190</v>
      </c>
      <c r="C770" s="96" t="s">
        <v>193</v>
      </c>
      <c r="D770" s="93" t="s">
        <v>192</v>
      </c>
      <c r="E770" s="94">
        <v>0.2</v>
      </c>
      <c r="F770" s="95"/>
      <c r="G770" s="171"/>
    </row>
    <row r="771" spans="1:8" ht="30" customHeight="1" x14ac:dyDescent="0.25">
      <c r="A771" s="124"/>
      <c r="B771" s="125"/>
      <c r="C771" s="126"/>
      <c r="D771" s="125"/>
      <c r="E771" s="127"/>
      <c r="F771" s="128"/>
      <c r="G771" s="129"/>
    </row>
    <row r="772" spans="1:8" ht="30" customHeight="1" x14ac:dyDescent="0.25">
      <c r="A772" s="159" t="s">
        <v>511</v>
      </c>
      <c r="B772" s="160" t="s">
        <v>512</v>
      </c>
      <c r="C772" s="161" t="s">
        <v>513</v>
      </c>
      <c r="D772" s="160" t="s">
        <v>32</v>
      </c>
      <c r="E772" s="162"/>
      <c r="F772" s="163"/>
      <c r="G772" s="164"/>
      <c r="H772" s="152"/>
    </row>
    <row r="773" spans="1:8" ht="30" customHeight="1" x14ac:dyDescent="0.25">
      <c r="A773" s="97">
        <v>2422</v>
      </c>
      <c r="B773" s="93" t="s">
        <v>221</v>
      </c>
      <c r="C773" s="96" t="s">
        <v>514</v>
      </c>
      <c r="D773" s="93">
        <v>1</v>
      </c>
      <c r="E773" s="94">
        <v>1</v>
      </c>
      <c r="F773" s="94"/>
      <c r="G773" s="132"/>
    </row>
    <row r="774" spans="1:8" ht="30" customHeight="1" x14ac:dyDescent="0.25">
      <c r="A774" s="97">
        <v>3292</v>
      </c>
      <c r="B774" s="93" t="s">
        <v>221</v>
      </c>
      <c r="C774" s="96" t="s">
        <v>515</v>
      </c>
      <c r="D774" s="93" t="s">
        <v>1</v>
      </c>
      <c r="E774" s="94">
        <v>1</v>
      </c>
      <c r="F774" s="95"/>
      <c r="G774" s="132"/>
    </row>
    <row r="775" spans="1:8" ht="30" customHeight="1" x14ac:dyDescent="0.25">
      <c r="A775" s="97">
        <v>9197</v>
      </c>
      <c r="B775" s="93" t="s">
        <v>221</v>
      </c>
      <c r="C775" s="96" t="s">
        <v>516</v>
      </c>
      <c r="D775" s="93" t="s">
        <v>1</v>
      </c>
      <c r="E775" s="94">
        <v>1</v>
      </c>
      <c r="F775" s="95"/>
      <c r="G775" s="132"/>
    </row>
    <row r="776" spans="1:8" ht="30" customHeight="1" x14ac:dyDescent="0.25">
      <c r="A776" s="97">
        <v>1794</v>
      </c>
      <c r="B776" s="93" t="s">
        <v>221</v>
      </c>
      <c r="C776" s="96" t="s">
        <v>517</v>
      </c>
      <c r="D776" s="93" t="s">
        <v>1</v>
      </c>
      <c r="E776" s="94">
        <v>3</v>
      </c>
      <c r="F776" s="95"/>
      <c r="G776" s="132"/>
      <c r="H776" s="152"/>
    </row>
    <row r="777" spans="1:8" ht="30" customHeight="1" x14ac:dyDescent="0.25">
      <c r="A777" s="136">
        <v>8</v>
      </c>
      <c r="B777" s="137" t="s">
        <v>190</v>
      </c>
      <c r="C777" s="96" t="s">
        <v>191</v>
      </c>
      <c r="D777" s="93" t="s">
        <v>192</v>
      </c>
      <c r="E777" s="94">
        <v>0.25</v>
      </c>
      <c r="F777" s="95"/>
      <c r="G777" s="171"/>
    </row>
    <row r="778" spans="1:8" ht="30" customHeight="1" x14ac:dyDescent="0.25">
      <c r="A778" s="136">
        <v>12</v>
      </c>
      <c r="B778" s="137" t="s">
        <v>190</v>
      </c>
      <c r="C778" s="96" t="s">
        <v>193</v>
      </c>
      <c r="D778" s="93" t="s">
        <v>192</v>
      </c>
      <c r="E778" s="94">
        <v>0.25</v>
      </c>
      <c r="F778" s="95"/>
      <c r="G778" s="171"/>
    </row>
    <row r="779" spans="1:8" ht="30" customHeight="1" x14ac:dyDescent="0.25">
      <c r="A779" s="124"/>
      <c r="B779" s="125"/>
      <c r="C779" s="126"/>
      <c r="D779" s="125"/>
      <c r="E779" s="127"/>
      <c r="F779" s="128"/>
      <c r="G779" s="129"/>
    </row>
    <row r="780" spans="1:8" ht="30" customHeight="1" x14ac:dyDescent="0.25">
      <c r="A780" s="159" t="s">
        <v>518</v>
      </c>
      <c r="B780" s="160" t="s">
        <v>519</v>
      </c>
      <c r="C780" s="161" t="s">
        <v>520</v>
      </c>
      <c r="D780" s="160" t="s">
        <v>32</v>
      </c>
      <c r="E780" s="162"/>
      <c r="F780" s="163"/>
      <c r="G780" s="164"/>
      <c r="H780" s="152"/>
    </row>
    <row r="781" spans="1:8" ht="30" customHeight="1" x14ac:dyDescent="0.25">
      <c r="A781" s="97">
        <v>394</v>
      </c>
      <c r="B781" s="93" t="s">
        <v>201</v>
      </c>
      <c r="C781" s="96" t="s">
        <v>521</v>
      </c>
      <c r="D781" s="93" t="s">
        <v>179</v>
      </c>
      <c r="E781" s="94">
        <v>0.41799999999999998</v>
      </c>
      <c r="F781" s="95"/>
      <c r="G781" s="132"/>
    </row>
    <row r="782" spans="1:8" ht="30" customHeight="1" x14ac:dyDescent="0.25">
      <c r="A782" s="136">
        <v>8</v>
      </c>
      <c r="B782" s="137" t="s">
        <v>190</v>
      </c>
      <c r="C782" s="96" t="s">
        <v>191</v>
      </c>
      <c r="D782" s="93" t="s">
        <v>192</v>
      </c>
      <c r="E782" s="94">
        <v>1.2E-2</v>
      </c>
      <c r="F782" s="95"/>
      <c r="G782" s="171"/>
    </row>
    <row r="783" spans="1:8" ht="30" customHeight="1" x14ac:dyDescent="0.25">
      <c r="A783" s="97">
        <v>11</v>
      </c>
      <c r="B783" s="137" t="s">
        <v>190</v>
      </c>
      <c r="C783" s="96" t="s">
        <v>312</v>
      </c>
      <c r="D783" s="93" t="s">
        <v>192</v>
      </c>
      <c r="E783" s="94">
        <v>8.4000000000000005E-2</v>
      </c>
      <c r="F783" s="95"/>
      <c r="G783" s="171"/>
    </row>
    <row r="784" spans="1:8" ht="30" customHeight="1" x14ac:dyDescent="0.25">
      <c r="A784" s="124"/>
      <c r="B784" s="125"/>
      <c r="C784" s="126"/>
      <c r="D784" s="125"/>
      <c r="E784" s="127"/>
      <c r="F784" s="128"/>
      <c r="G784" s="129"/>
    </row>
    <row r="785" spans="1:8" ht="30" customHeight="1" x14ac:dyDescent="0.25">
      <c r="A785" s="124"/>
      <c r="B785" s="125"/>
      <c r="C785" s="126"/>
      <c r="D785" s="125"/>
      <c r="E785" s="127"/>
      <c r="F785" s="128"/>
      <c r="G785" s="129"/>
    </row>
    <row r="786" spans="1:8" ht="30" customHeight="1" x14ac:dyDescent="0.25">
      <c r="A786" s="159" t="s">
        <v>522</v>
      </c>
      <c r="B786" s="160" t="s">
        <v>523</v>
      </c>
      <c r="C786" s="161" t="s">
        <v>524</v>
      </c>
      <c r="D786" s="160" t="s">
        <v>1</v>
      </c>
      <c r="E786" s="162"/>
      <c r="F786" s="163"/>
      <c r="G786" s="164"/>
      <c r="H786" s="152"/>
    </row>
    <row r="787" spans="1:8" ht="30" customHeight="1" x14ac:dyDescent="0.25">
      <c r="A787" s="97">
        <v>2002</v>
      </c>
      <c r="B787" s="93" t="s">
        <v>221</v>
      </c>
      <c r="C787" s="96" t="s">
        <v>525</v>
      </c>
      <c r="D787" s="93" t="s">
        <v>1</v>
      </c>
      <c r="E787" s="94">
        <v>1</v>
      </c>
      <c r="F787" s="95"/>
      <c r="G787" s="132"/>
    </row>
    <row r="788" spans="1:8" ht="30" customHeight="1" x14ac:dyDescent="0.25">
      <c r="A788" s="136">
        <v>8</v>
      </c>
      <c r="B788" s="137" t="s">
        <v>190</v>
      </c>
      <c r="C788" s="96" t="s">
        <v>191</v>
      </c>
      <c r="D788" s="93" t="s">
        <v>192</v>
      </c>
      <c r="E788" s="94">
        <v>0.15</v>
      </c>
      <c r="F788" s="95"/>
      <c r="G788" s="171"/>
    </row>
    <row r="789" spans="1:8" ht="30" customHeight="1" x14ac:dyDescent="0.25">
      <c r="A789" s="136">
        <v>12</v>
      </c>
      <c r="B789" s="137" t="s">
        <v>190</v>
      </c>
      <c r="C789" s="96" t="s">
        <v>193</v>
      </c>
      <c r="D789" s="93" t="s">
        <v>192</v>
      </c>
      <c r="E789" s="94">
        <v>0.15</v>
      </c>
      <c r="F789" s="95"/>
      <c r="G789" s="171"/>
    </row>
    <row r="790" spans="1:8" ht="30" customHeight="1" x14ac:dyDescent="0.25">
      <c r="A790" s="124"/>
      <c r="B790" s="125"/>
      <c r="C790" s="126"/>
      <c r="D790" s="125"/>
      <c r="E790" s="127"/>
      <c r="F790" s="128"/>
      <c r="G790" s="129"/>
    </row>
    <row r="791" spans="1:8" ht="30" customHeight="1" x14ac:dyDescent="0.25">
      <c r="A791" s="159" t="s">
        <v>526</v>
      </c>
      <c r="B791" s="160" t="s">
        <v>527</v>
      </c>
      <c r="C791" s="161" t="s">
        <v>528</v>
      </c>
      <c r="D791" s="160" t="s">
        <v>32</v>
      </c>
      <c r="E791" s="162"/>
      <c r="F791" s="163"/>
      <c r="G791" s="164"/>
      <c r="H791" s="152"/>
    </row>
    <row r="792" spans="1:8" ht="30" customHeight="1" x14ac:dyDescent="0.25">
      <c r="A792" s="97">
        <v>994</v>
      </c>
      <c r="B792" s="93" t="s">
        <v>201</v>
      </c>
      <c r="C792" s="96" t="s">
        <v>529</v>
      </c>
      <c r="D792" s="93" t="s">
        <v>32</v>
      </c>
      <c r="E792" s="94">
        <v>1.19</v>
      </c>
      <c r="F792" s="95"/>
      <c r="G792" s="132"/>
    </row>
    <row r="793" spans="1:8" ht="30" customHeight="1" x14ac:dyDescent="0.25">
      <c r="A793" s="97">
        <v>21127</v>
      </c>
      <c r="B793" s="93" t="s">
        <v>201</v>
      </c>
      <c r="C793" s="96" t="s">
        <v>530</v>
      </c>
      <c r="D793" s="93" t="s">
        <v>179</v>
      </c>
      <c r="E793" s="94">
        <v>8.9999999999999993E-3</v>
      </c>
      <c r="F793" s="95"/>
      <c r="G793" s="132"/>
    </row>
    <row r="794" spans="1:8" ht="30" customHeight="1" x14ac:dyDescent="0.25">
      <c r="A794" s="136">
        <v>8</v>
      </c>
      <c r="B794" s="137" t="s">
        <v>190</v>
      </c>
      <c r="C794" s="96" t="s">
        <v>191</v>
      </c>
      <c r="D794" s="93" t="s">
        <v>192</v>
      </c>
      <c r="E794" s="94">
        <v>5.1999999999999998E-2</v>
      </c>
      <c r="F794" s="95"/>
      <c r="G794" s="171"/>
    </row>
    <row r="795" spans="1:8" ht="30" customHeight="1" x14ac:dyDescent="0.25">
      <c r="A795" s="136">
        <v>12</v>
      </c>
      <c r="B795" s="137" t="s">
        <v>190</v>
      </c>
      <c r="C795" s="96" t="s">
        <v>193</v>
      </c>
      <c r="D795" s="93" t="s">
        <v>192</v>
      </c>
      <c r="E795" s="94">
        <v>5.1999999999999998E-2</v>
      </c>
      <c r="F795" s="95"/>
      <c r="G795" s="171"/>
    </row>
    <row r="796" spans="1:8" ht="30" customHeight="1" x14ac:dyDescent="0.25">
      <c r="A796" s="124"/>
      <c r="B796" s="125"/>
      <c r="C796" s="126"/>
      <c r="D796" s="125"/>
      <c r="E796" s="127"/>
      <c r="F796" s="128"/>
      <c r="G796" s="129"/>
    </row>
    <row r="797" spans="1:8" ht="30" customHeight="1" x14ac:dyDescent="0.25">
      <c r="A797" s="159" t="s">
        <v>531</v>
      </c>
      <c r="B797" s="160" t="s">
        <v>532</v>
      </c>
      <c r="C797" s="161" t="s">
        <v>533</v>
      </c>
      <c r="D797" s="160" t="s">
        <v>32</v>
      </c>
      <c r="E797" s="162"/>
      <c r="F797" s="163"/>
      <c r="G797" s="164"/>
      <c r="H797" s="152"/>
    </row>
    <row r="798" spans="1:8" ht="30" customHeight="1" x14ac:dyDescent="0.25">
      <c r="A798" s="97">
        <v>1021</v>
      </c>
      <c r="B798" s="93" t="s">
        <v>201</v>
      </c>
      <c r="C798" s="96" t="s">
        <v>534</v>
      </c>
      <c r="D798" s="93" t="s">
        <v>32</v>
      </c>
      <c r="E798" s="94">
        <v>1.19</v>
      </c>
      <c r="F798" s="95"/>
      <c r="G798" s="132"/>
    </row>
    <row r="799" spans="1:8" ht="30" customHeight="1" x14ac:dyDescent="0.25">
      <c r="A799" s="97">
        <v>21127</v>
      </c>
      <c r="B799" s="93" t="s">
        <v>201</v>
      </c>
      <c r="C799" s="96" t="s">
        <v>530</v>
      </c>
      <c r="D799" s="93" t="s">
        <v>179</v>
      </c>
      <c r="E799" s="94">
        <v>8.9999999999999993E-3</v>
      </c>
      <c r="F799" s="95"/>
      <c r="G799" s="132"/>
    </row>
    <row r="800" spans="1:8" ht="30" customHeight="1" x14ac:dyDescent="0.25">
      <c r="A800" s="136">
        <v>8</v>
      </c>
      <c r="B800" s="137" t="s">
        <v>190</v>
      </c>
      <c r="C800" s="96" t="s">
        <v>191</v>
      </c>
      <c r="D800" s="93" t="s">
        <v>192</v>
      </c>
      <c r="E800" s="94">
        <v>0.04</v>
      </c>
      <c r="F800" s="95"/>
      <c r="G800" s="171"/>
    </row>
    <row r="801" spans="1:8" ht="30" customHeight="1" x14ac:dyDescent="0.25">
      <c r="A801" s="136">
        <v>12</v>
      </c>
      <c r="B801" s="137" t="s">
        <v>190</v>
      </c>
      <c r="C801" s="96" t="s">
        <v>193</v>
      </c>
      <c r="D801" s="93" t="s">
        <v>192</v>
      </c>
      <c r="E801" s="94">
        <v>0.04</v>
      </c>
      <c r="F801" s="95"/>
      <c r="G801" s="171"/>
    </row>
    <row r="802" spans="1:8" ht="30" customHeight="1" x14ac:dyDescent="0.25">
      <c r="A802" s="124"/>
      <c r="B802" s="125"/>
      <c r="C802" s="126"/>
      <c r="D802" s="125"/>
      <c r="E802" s="127"/>
      <c r="F802" s="128"/>
      <c r="G802" s="129"/>
    </row>
    <row r="803" spans="1:8" ht="30" customHeight="1" x14ac:dyDescent="0.25">
      <c r="A803" s="159" t="s">
        <v>535</v>
      </c>
      <c r="B803" s="160" t="s">
        <v>536</v>
      </c>
      <c r="C803" s="161" t="s">
        <v>537</v>
      </c>
      <c r="D803" s="160" t="s">
        <v>1</v>
      </c>
      <c r="E803" s="162"/>
      <c r="F803" s="163"/>
      <c r="G803" s="164"/>
      <c r="H803" s="152"/>
    </row>
    <row r="804" spans="1:8" ht="30" customHeight="1" x14ac:dyDescent="0.25">
      <c r="A804" s="97">
        <v>38774</v>
      </c>
      <c r="B804" s="93" t="s">
        <v>201</v>
      </c>
      <c r="C804" s="96" t="s">
        <v>538</v>
      </c>
      <c r="D804" s="93" t="s">
        <v>179</v>
      </c>
      <c r="E804" s="94">
        <v>1</v>
      </c>
      <c r="F804" s="95"/>
      <c r="G804" s="132"/>
    </row>
    <row r="805" spans="1:8" ht="30" customHeight="1" x14ac:dyDescent="0.25">
      <c r="A805" s="136">
        <v>8</v>
      </c>
      <c r="B805" s="137" t="s">
        <v>190</v>
      </c>
      <c r="C805" s="96" t="s">
        <v>191</v>
      </c>
      <c r="D805" s="93" t="s">
        <v>192</v>
      </c>
      <c r="E805" s="94">
        <v>7.4800000000000005E-2</v>
      </c>
      <c r="F805" s="95"/>
      <c r="G805" s="171"/>
    </row>
    <row r="806" spans="1:8" ht="30" customHeight="1" x14ac:dyDescent="0.25">
      <c r="A806" s="136">
        <v>12</v>
      </c>
      <c r="B806" s="137" t="s">
        <v>190</v>
      </c>
      <c r="C806" s="96" t="s">
        <v>193</v>
      </c>
      <c r="D806" s="93" t="s">
        <v>192</v>
      </c>
      <c r="E806" s="94">
        <v>0.17949999999999999</v>
      </c>
      <c r="F806" s="95"/>
      <c r="G806" s="171"/>
    </row>
    <row r="807" spans="1:8" ht="30" customHeight="1" x14ac:dyDescent="0.25">
      <c r="A807" s="124"/>
      <c r="B807" s="125"/>
      <c r="C807" s="126"/>
      <c r="D807" s="125"/>
      <c r="E807" s="127"/>
      <c r="F807" s="128"/>
      <c r="G807" s="129"/>
    </row>
    <row r="808" spans="1:8" ht="30" customHeight="1" x14ac:dyDescent="0.25">
      <c r="A808" s="159" t="s">
        <v>539</v>
      </c>
      <c r="B808" s="160" t="s">
        <v>540</v>
      </c>
      <c r="C808" s="161" t="s">
        <v>541</v>
      </c>
      <c r="D808" s="160" t="s">
        <v>1</v>
      </c>
      <c r="E808" s="162"/>
      <c r="F808" s="163"/>
      <c r="G808" s="164"/>
      <c r="H808" s="152"/>
    </row>
    <row r="809" spans="1:8" ht="30" customHeight="1" x14ac:dyDescent="0.25">
      <c r="A809" s="97">
        <v>38112</v>
      </c>
      <c r="B809" s="93" t="s">
        <v>201</v>
      </c>
      <c r="C809" s="96" t="s">
        <v>542</v>
      </c>
      <c r="D809" s="93" t="s">
        <v>179</v>
      </c>
      <c r="E809" s="94">
        <v>4</v>
      </c>
      <c r="F809" s="95"/>
      <c r="G809" s="132"/>
    </row>
    <row r="810" spans="1:8" ht="30" customHeight="1" x14ac:dyDescent="0.25">
      <c r="A810" s="136">
        <v>8</v>
      </c>
      <c r="B810" s="137" t="s">
        <v>190</v>
      </c>
      <c r="C810" s="96" t="s">
        <v>191</v>
      </c>
      <c r="D810" s="93" t="s">
        <v>192</v>
      </c>
      <c r="E810" s="94">
        <v>0.72599999999999998</v>
      </c>
      <c r="F810" s="95"/>
      <c r="G810" s="171"/>
    </row>
    <row r="811" spans="1:8" ht="30" customHeight="1" x14ac:dyDescent="0.25">
      <c r="A811" s="136">
        <v>12</v>
      </c>
      <c r="B811" s="137" t="s">
        <v>190</v>
      </c>
      <c r="C811" s="96" t="s">
        <v>193</v>
      </c>
      <c r="D811" s="93" t="s">
        <v>192</v>
      </c>
      <c r="E811" s="94">
        <v>0.72599999999999998</v>
      </c>
      <c r="F811" s="95"/>
      <c r="G811" s="171"/>
    </row>
    <row r="812" spans="1:8" ht="30" customHeight="1" x14ac:dyDescent="0.25">
      <c r="A812" s="124"/>
      <c r="B812" s="125"/>
      <c r="C812" s="126"/>
      <c r="D812" s="125"/>
      <c r="E812" s="127"/>
      <c r="F812" s="128"/>
      <c r="G812" s="129"/>
    </row>
    <row r="813" spans="1:8" ht="30" customHeight="1" x14ac:dyDescent="0.25">
      <c r="A813" s="159" t="s">
        <v>543</v>
      </c>
      <c r="B813" s="160" t="s">
        <v>544</v>
      </c>
      <c r="C813" s="161" t="s">
        <v>545</v>
      </c>
      <c r="D813" s="160" t="s">
        <v>1</v>
      </c>
      <c r="E813" s="162"/>
      <c r="F813" s="163"/>
      <c r="G813" s="164"/>
      <c r="H813" s="152"/>
    </row>
    <row r="814" spans="1:8" ht="30" customHeight="1" x14ac:dyDescent="0.25">
      <c r="A814" s="97">
        <v>38063</v>
      </c>
      <c r="B814" s="93" t="s">
        <v>201</v>
      </c>
      <c r="C814" s="96" t="s">
        <v>1969</v>
      </c>
      <c r="D814" s="93" t="s">
        <v>179</v>
      </c>
      <c r="E814" s="94">
        <v>1</v>
      </c>
      <c r="F814" s="95"/>
      <c r="G814" s="132"/>
    </row>
    <row r="815" spans="1:8" ht="30" customHeight="1" x14ac:dyDescent="0.25">
      <c r="A815" s="136">
        <v>8</v>
      </c>
      <c r="B815" s="137" t="s">
        <v>190</v>
      </c>
      <c r="C815" s="96" t="s">
        <v>191</v>
      </c>
      <c r="D815" s="93" t="s">
        <v>192</v>
      </c>
      <c r="E815" s="94">
        <v>0.308</v>
      </c>
      <c r="F815" s="95"/>
      <c r="G815" s="171"/>
    </row>
    <row r="816" spans="1:8" ht="30" customHeight="1" x14ac:dyDescent="0.25">
      <c r="A816" s="136">
        <v>12</v>
      </c>
      <c r="B816" s="137" t="s">
        <v>190</v>
      </c>
      <c r="C816" s="96" t="s">
        <v>193</v>
      </c>
      <c r="D816" s="93" t="s">
        <v>192</v>
      </c>
      <c r="E816" s="94">
        <v>0.308</v>
      </c>
      <c r="F816" s="95"/>
      <c r="G816" s="171"/>
    </row>
    <row r="817" spans="1:8" ht="30" customHeight="1" x14ac:dyDescent="0.25">
      <c r="A817" s="124"/>
      <c r="B817" s="125"/>
      <c r="C817" s="126"/>
      <c r="D817" s="125"/>
      <c r="E817" s="127"/>
      <c r="F817" s="128"/>
      <c r="G817" s="129"/>
    </row>
    <row r="818" spans="1:8" ht="30" customHeight="1" x14ac:dyDescent="0.25">
      <c r="A818" s="159" t="s">
        <v>547</v>
      </c>
      <c r="B818" s="160" t="s">
        <v>548</v>
      </c>
      <c r="C818" s="161" t="s">
        <v>549</v>
      </c>
      <c r="D818" s="160" t="s">
        <v>1</v>
      </c>
      <c r="E818" s="162"/>
      <c r="F818" s="163"/>
      <c r="G818" s="164"/>
      <c r="H818" s="152"/>
    </row>
    <row r="819" spans="1:8" ht="30" customHeight="1" x14ac:dyDescent="0.25">
      <c r="A819" s="97">
        <v>38113</v>
      </c>
      <c r="B819" s="93" t="s">
        <v>201</v>
      </c>
      <c r="C819" s="96" t="s">
        <v>546</v>
      </c>
      <c r="D819" s="93" t="s">
        <v>179</v>
      </c>
      <c r="E819" s="94">
        <v>2</v>
      </c>
      <c r="F819" s="95"/>
      <c r="G819" s="132"/>
    </row>
    <row r="820" spans="1:8" ht="30" customHeight="1" x14ac:dyDescent="0.25">
      <c r="A820" s="136">
        <v>8</v>
      </c>
      <c r="B820" s="137" t="s">
        <v>190</v>
      </c>
      <c r="C820" s="96" t="s">
        <v>191</v>
      </c>
      <c r="D820" s="93" t="s">
        <v>192</v>
      </c>
      <c r="E820" s="94">
        <v>0.55500000000000005</v>
      </c>
      <c r="F820" s="95"/>
      <c r="G820" s="171"/>
    </row>
    <row r="821" spans="1:8" ht="30" customHeight="1" x14ac:dyDescent="0.25">
      <c r="A821" s="136">
        <v>12</v>
      </c>
      <c r="B821" s="137" t="s">
        <v>190</v>
      </c>
      <c r="C821" s="96" t="s">
        <v>193</v>
      </c>
      <c r="D821" s="93" t="s">
        <v>192</v>
      </c>
      <c r="E821" s="94">
        <v>0.55500000000000005</v>
      </c>
      <c r="F821" s="95"/>
      <c r="G821" s="171"/>
    </row>
    <row r="822" spans="1:8" ht="30" customHeight="1" x14ac:dyDescent="0.25">
      <c r="A822" s="124"/>
      <c r="B822" s="125"/>
      <c r="C822" s="126"/>
      <c r="D822" s="125"/>
      <c r="E822" s="127"/>
      <c r="F822" s="128"/>
      <c r="G822" s="129"/>
    </row>
    <row r="823" spans="1:8" ht="30" customHeight="1" x14ac:dyDescent="0.25">
      <c r="A823" s="159" t="s">
        <v>550</v>
      </c>
      <c r="B823" s="160" t="s">
        <v>551</v>
      </c>
      <c r="C823" s="161" t="s">
        <v>552</v>
      </c>
      <c r="D823" s="160" t="s">
        <v>1</v>
      </c>
      <c r="E823" s="162"/>
      <c r="F823" s="163"/>
      <c r="G823" s="164"/>
      <c r="H823" s="152"/>
    </row>
    <row r="824" spans="1:8" ht="30" customHeight="1" x14ac:dyDescent="0.25">
      <c r="A824" s="97">
        <v>38092</v>
      </c>
      <c r="B824" s="125" t="s">
        <v>201</v>
      </c>
      <c r="C824" s="126" t="s">
        <v>553</v>
      </c>
      <c r="D824" s="125" t="s">
        <v>1</v>
      </c>
      <c r="E824" s="127">
        <v>1</v>
      </c>
      <c r="F824" s="95"/>
      <c r="G824" s="129"/>
    </row>
    <row r="825" spans="1:8" ht="30" customHeight="1" x14ac:dyDescent="0.25">
      <c r="A825" s="124"/>
      <c r="B825" s="125"/>
      <c r="C825" s="126"/>
      <c r="D825" s="125"/>
      <c r="E825" s="127"/>
      <c r="F825" s="128"/>
      <c r="G825" s="129"/>
    </row>
    <row r="826" spans="1:8" ht="30" customHeight="1" x14ac:dyDescent="0.25">
      <c r="A826" s="159" t="s">
        <v>554</v>
      </c>
      <c r="B826" s="160" t="s">
        <v>555</v>
      </c>
      <c r="C826" s="161" t="s">
        <v>556</v>
      </c>
      <c r="D826" s="160" t="s">
        <v>1</v>
      </c>
      <c r="E826" s="162"/>
      <c r="F826" s="163"/>
      <c r="G826" s="164"/>
      <c r="H826" s="152"/>
    </row>
    <row r="827" spans="1:8" ht="30" customHeight="1" x14ac:dyDescent="0.25">
      <c r="A827" s="97">
        <v>38093</v>
      </c>
      <c r="B827" s="125" t="s">
        <v>201</v>
      </c>
      <c r="C827" s="126" t="s">
        <v>557</v>
      </c>
      <c r="D827" s="125" t="s">
        <v>1</v>
      </c>
      <c r="E827" s="127">
        <v>1</v>
      </c>
      <c r="F827" s="95"/>
      <c r="G827" s="129"/>
    </row>
    <row r="828" spans="1:8" ht="30" customHeight="1" x14ac:dyDescent="0.25">
      <c r="A828" s="124"/>
      <c r="B828" s="125"/>
      <c r="C828" s="126"/>
      <c r="D828" s="125"/>
      <c r="E828" s="127"/>
      <c r="F828" s="128"/>
      <c r="G828" s="129"/>
    </row>
    <row r="829" spans="1:8" ht="30" customHeight="1" x14ac:dyDescent="0.25">
      <c r="A829" s="159" t="s">
        <v>558</v>
      </c>
      <c r="B829" s="160" t="s">
        <v>559</v>
      </c>
      <c r="C829" s="161" t="s">
        <v>560</v>
      </c>
      <c r="D829" s="160" t="s">
        <v>1</v>
      </c>
      <c r="E829" s="162"/>
      <c r="F829" s="163"/>
      <c r="G829" s="164"/>
      <c r="H829" s="152"/>
    </row>
    <row r="830" spans="1:8" ht="30" customHeight="1" x14ac:dyDescent="0.25">
      <c r="A830" s="97">
        <v>38094</v>
      </c>
      <c r="B830" s="125" t="s">
        <v>201</v>
      </c>
      <c r="C830" s="126" t="s">
        <v>561</v>
      </c>
      <c r="D830" s="125" t="s">
        <v>1</v>
      </c>
      <c r="E830" s="127">
        <v>1</v>
      </c>
      <c r="F830" s="95"/>
      <c r="G830" s="129"/>
    </row>
    <row r="831" spans="1:8" ht="30" customHeight="1" x14ac:dyDescent="0.25">
      <c r="A831" s="124"/>
      <c r="B831" s="125"/>
      <c r="C831" s="126"/>
      <c r="D831" s="125"/>
      <c r="E831" s="127"/>
      <c r="F831" s="128"/>
      <c r="G831" s="129"/>
    </row>
    <row r="832" spans="1:8" ht="30" customHeight="1" x14ac:dyDescent="0.25">
      <c r="A832" s="124"/>
      <c r="B832" s="125"/>
      <c r="C832" s="126"/>
      <c r="D832" s="125"/>
      <c r="E832" s="127"/>
      <c r="F832" s="128"/>
      <c r="G832" s="129"/>
    </row>
    <row r="833" spans="1:8" ht="30" customHeight="1" x14ac:dyDescent="0.25">
      <c r="A833" s="159" t="s">
        <v>562</v>
      </c>
      <c r="B833" s="160" t="s">
        <v>563</v>
      </c>
      <c r="C833" s="161" t="s">
        <v>564</v>
      </c>
      <c r="D833" s="160" t="s">
        <v>1</v>
      </c>
      <c r="E833" s="162"/>
      <c r="F833" s="163"/>
      <c r="G833" s="164"/>
      <c r="H833" s="152"/>
    </row>
    <row r="834" spans="1:8" ht="30" customHeight="1" x14ac:dyDescent="0.25">
      <c r="A834" s="97">
        <v>38097</v>
      </c>
      <c r="B834" s="125"/>
      <c r="C834" s="126" t="s">
        <v>565</v>
      </c>
      <c r="D834" s="125" t="s">
        <v>1</v>
      </c>
      <c r="E834" s="127">
        <v>1</v>
      </c>
      <c r="F834" s="95"/>
      <c r="G834" s="129"/>
    </row>
    <row r="835" spans="1:8" ht="30" customHeight="1" x14ac:dyDescent="0.25">
      <c r="A835" s="124"/>
      <c r="B835" s="125"/>
      <c r="C835" s="126"/>
      <c r="D835" s="125"/>
      <c r="E835" s="127"/>
      <c r="F835" s="128"/>
      <c r="G835" s="129"/>
    </row>
    <row r="836" spans="1:8" ht="30" customHeight="1" x14ac:dyDescent="0.25">
      <c r="A836" s="159" t="s">
        <v>566</v>
      </c>
      <c r="B836" s="160" t="s">
        <v>551</v>
      </c>
      <c r="C836" s="161" t="s">
        <v>567</v>
      </c>
      <c r="D836" s="160" t="s">
        <v>1</v>
      </c>
      <c r="E836" s="162"/>
      <c r="F836" s="163"/>
      <c r="G836" s="164"/>
      <c r="H836" s="152"/>
    </row>
    <row r="837" spans="1:8" ht="30" customHeight="1" x14ac:dyDescent="0.25">
      <c r="A837" s="97">
        <v>38092</v>
      </c>
      <c r="B837" s="125" t="s">
        <v>201</v>
      </c>
      <c r="C837" s="126" t="s">
        <v>553</v>
      </c>
      <c r="D837" s="125" t="s">
        <v>1</v>
      </c>
      <c r="E837" s="127">
        <v>1</v>
      </c>
      <c r="F837" s="95"/>
      <c r="G837" s="129"/>
    </row>
    <row r="838" spans="1:8" ht="30" customHeight="1" x14ac:dyDescent="0.25">
      <c r="A838" s="124"/>
      <c r="B838" s="125"/>
      <c r="C838" s="126"/>
      <c r="D838" s="125"/>
      <c r="E838" s="127"/>
      <c r="F838" s="128"/>
      <c r="G838" s="129"/>
    </row>
    <row r="839" spans="1:8" ht="30" customHeight="1" x14ac:dyDescent="0.25">
      <c r="A839" s="159" t="s">
        <v>568</v>
      </c>
      <c r="B839" s="160" t="s">
        <v>555</v>
      </c>
      <c r="C839" s="161" t="s">
        <v>569</v>
      </c>
      <c r="D839" s="160" t="s">
        <v>1</v>
      </c>
      <c r="E839" s="162"/>
      <c r="F839" s="163"/>
      <c r="G839" s="164"/>
      <c r="H839" s="152"/>
    </row>
    <row r="840" spans="1:8" ht="30" customHeight="1" x14ac:dyDescent="0.25">
      <c r="A840" s="97">
        <v>38093</v>
      </c>
      <c r="B840" s="125" t="s">
        <v>201</v>
      </c>
      <c r="C840" s="126" t="s">
        <v>557</v>
      </c>
      <c r="D840" s="125" t="s">
        <v>1</v>
      </c>
      <c r="E840" s="127">
        <v>1</v>
      </c>
      <c r="F840" s="95"/>
      <c r="G840" s="129"/>
    </row>
    <row r="841" spans="1:8" ht="30" customHeight="1" x14ac:dyDescent="0.25">
      <c r="A841" s="124"/>
      <c r="B841" s="125"/>
      <c r="C841" s="126"/>
      <c r="D841" s="125"/>
      <c r="E841" s="127"/>
      <c r="F841" s="128"/>
      <c r="G841" s="129"/>
    </row>
    <row r="842" spans="1:8" ht="30" customHeight="1" x14ac:dyDescent="0.25">
      <c r="A842" s="159" t="s">
        <v>570</v>
      </c>
      <c r="B842" s="160" t="s">
        <v>571</v>
      </c>
      <c r="C842" s="161" t="s">
        <v>572</v>
      </c>
      <c r="D842" s="160" t="s">
        <v>1</v>
      </c>
      <c r="E842" s="162"/>
      <c r="F842" s="163"/>
      <c r="G842" s="164"/>
      <c r="H842" s="152"/>
    </row>
    <row r="843" spans="1:8" ht="30" customHeight="1" x14ac:dyDescent="0.25">
      <c r="A843" s="97">
        <v>39392</v>
      </c>
      <c r="B843" s="93" t="s">
        <v>201</v>
      </c>
      <c r="C843" s="96" t="s">
        <v>573</v>
      </c>
      <c r="D843" s="93" t="s">
        <v>179</v>
      </c>
      <c r="E843" s="94">
        <v>1</v>
      </c>
      <c r="F843" s="95"/>
      <c r="G843" s="132"/>
    </row>
    <row r="844" spans="1:8" ht="30" customHeight="1" x14ac:dyDescent="0.25">
      <c r="A844" s="136">
        <v>8</v>
      </c>
      <c r="B844" s="137" t="s">
        <v>190</v>
      </c>
      <c r="C844" s="96" t="s">
        <v>191</v>
      </c>
      <c r="D844" s="93" t="s">
        <v>192</v>
      </c>
      <c r="E844" s="94">
        <v>0.15659999999999999</v>
      </c>
      <c r="F844" s="95"/>
      <c r="G844" s="171"/>
    </row>
    <row r="845" spans="1:8" ht="30" customHeight="1" x14ac:dyDescent="0.25">
      <c r="A845" s="136">
        <v>12</v>
      </c>
      <c r="B845" s="137" t="s">
        <v>190</v>
      </c>
      <c r="C845" s="96" t="s">
        <v>193</v>
      </c>
      <c r="D845" s="93" t="s">
        <v>192</v>
      </c>
      <c r="E845" s="94">
        <v>0.37580000000000002</v>
      </c>
      <c r="F845" s="95"/>
      <c r="G845" s="171"/>
    </row>
    <row r="846" spans="1:8" ht="30" customHeight="1" x14ac:dyDescent="0.25">
      <c r="A846" s="124"/>
      <c r="B846" s="125"/>
      <c r="C846" s="126"/>
      <c r="D846" s="125"/>
      <c r="E846" s="127"/>
      <c r="F846" s="128"/>
      <c r="G846" s="129"/>
    </row>
    <row r="847" spans="1:8" ht="30" customHeight="1" x14ac:dyDescent="0.25">
      <c r="A847" s="159" t="s">
        <v>574</v>
      </c>
      <c r="B847" s="160" t="s">
        <v>575</v>
      </c>
      <c r="C847" s="161" t="s">
        <v>576</v>
      </c>
      <c r="D847" s="160" t="s">
        <v>32</v>
      </c>
      <c r="E847" s="162"/>
      <c r="F847" s="163"/>
      <c r="G847" s="164"/>
      <c r="H847" s="152"/>
    </row>
    <row r="848" spans="1:8" ht="30" customHeight="1" x14ac:dyDescent="0.25">
      <c r="A848" s="97">
        <v>3011</v>
      </c>
      <c r="B848" s="137" t="s">
        <v>190</v>
      </c>
      <c r="C848" s="96" t="s">
        <v>1971</v>
      </c>
      <c r="D848" s="93" t="s">
        <v>32</v>
      </c>
      <c r="E848" s="94">
        <v>1</v>
      </c>
      <c r="F848" s="95"/>
      <c r="G848" s="132"/>
    </row>
    <row r="849" spans="1:8" ht="30" customHeight="1" x14ac:dyDescent="0.25">
      <c r="A849" s="136">
        <v>8</v>
      </c>
      <c r="B849" s="137" t="s">
        <v>190</v>
      </c>
      <c r="C849" s="96" t="s">
        <v>191</v>
      </c>
      <c r="D849" s="93" t="s">
        <v>192</v>
      </c>
      <c r="E849" s="94">
        <v>0.5</v>
      </c>
      <c r="F849" s="95"/>
      <c r="G849" s="171"/>
    </row>
    <row r="850" spans="1:8" ht="30" customHeight="1" x14ac:dyDescent="0.25">
      <c r="A850" s="136">
        <v>12</v>
      </c>
      <c r="B850" s="137" t="s">
        <v>190</v>
      </c>
      <c r="C850" s="96" t="s">
        <v>193</v>
      </c>
      <c r="D850" s="93" t="s">
        <v>192</v>
      </c>
      <c r="E850" s="94">
        <v>1</v>
      </c>
      <c r="F850" s="95"/>
      <c r="G850" s="171"/>
    </row>
    <row r="851" spans="1:8" ht="30" customHeight="1" x14ac:dyDescent="0.25">
      <c r="A851" s="124"/>
      <c r="B851" s="125"/>
      <c r="C851" s="126"/>
      <c r="D851" s="125"/>
      <c r="E851" s="127"/>
      <c r="F851" s="128"/>
      <c r="G851" s="129"/>
    </row>
    <row r="852" spans="1:8" ht="30" customHeight="1" x14ac:dyDescent="0.25">
      <c r="A852" s="159" t="s">
        <v>577</v>
      </c>
      <c r="B852" s="160" t="s">
        <v>575</v>
      </c>
      <c r="C852" s="161" t="s">
        <v>578</v>
      </c>
      <c r="D852" s="160" t="s">
        <v>32</v>
      </c>
      <c r="E852" s="162"/>
      <c r="F852" s="163"/>
      <c r="G852" s="164"/>
      <c r="H852" s="152"/>
    </row>
    <row r="853" spans="1:8" ht="30" customHeight="1" x14ac:dyDescent="0.25">
      <c r="A853" s="97">
        <v>3021</v>
      </c>
      <c r="B853" s="137" t="s">
        <v>190</v>
      </c>
      <c r="C853" s="126" t="s">
        <v>1972</v>
      </c>
      <c r="D853" s="125" t="s">
        <v>32</v>
      </c>
      <c r="E853" s="127">
        <v>1</v>
      </c>
      <c r="F853" s="95"/>
      <c r="G853" s="129"/>
    </row>
    <row r="854" spans="1:8" ht="30" customHeight="1" x14ac:dyDescent="0.25">
      <c r="A854" s="136">
        <v>8</v>
      </c>
      <c r="B854" s="137" t="s">
        <v>190</v>
      </c>
      <c r="C854" s="96" t="s">
        <v>191</v>
      </c>
      <c r="D854" s="93" t="s">
        <v>192</v>
      </c>
      <c r="E854" s="94">
        <v>0.5</v>
      </c>
      <c r="F854" s="95"/>
      <c r="G854" s="171"/>
    </row>
    <row r="855" spans="1:8" ht="30" customHeight="1" x14ac:dyDescent="0.25">
      <c r="A855" s="136">
        <v>12</v>
      </c>
      <c r="B855" s="137" t="s">
        <v>190</v>
      </c>
      <c r="C855" s="96" t="s">
        <v>193</v>
      </c>
      <c r="D855" s="93" t="s">
        <v>192</v>
      </c>
      <c r="E855" s="94">
        <v>1</v>
      </c>
      <c r="F855" s="95"/>
      <c r="G855" s="171"/>
    </row>
    <row r="856" spans="1:8" ht="30" customHeight="1" x14ac:dyDescent="0.25">
      <c r="A856" s="124"/>
      <c r="B856" s="125"/>
      <c r="C856" s="126"/>
      <c r="D856" s="125"/>
      <c r="E856" s="127"/>
      <c r="F856" s="128"/>
      <c r="G856" s="129"/>
    </row>
    <row r="857" spans="1:8" ht="30" customHeight="1" x14ac:dyDescent="0.25">
      <c r="A857" s="159" t="s">
        <v>579</v>
      </c>
      <c r="B857" s="160" t="s">
        <v>580</v>
      </c>
      <c r="C857" s="161" t="s">
        <v>581</v>
      </c>
      <c r="D857" s="160" t="s">
        <v>1</v>
      </c>
      <c r="E857" s="162"/>
      <c r="F857" s="163"/>
      <c r="G857" s="164"/>
      <c r="H857" s="152"/>
    </row>
    <row r="858" spans="1:8" ht="30" customHeight="1" x14ac:dyDescent="0.25">
      <c r="A858" s="97">
        <v>39395</v>
      </c>
      <c r="B858" s="93" t="s">
        <v>201</v>
      </c>
      <c r="C858" s="96" t="s">
        <v>582</v>
      </c>
      <c r="D858" s="93" t="s">
        <v>179</v>
      </c>
      <c r="E858" s="94">
        <v>1</v>
      </c>
      <c r="F858" s="95"/>
      <c r="G858" s="132"/>
    </row>
    <row r="859" spans="1:8" ht="30" customHeight="1" x14ac:dyDescent="0.25">
      <c r="A859" s="136">
        <v>8</v>
      </c>
      <c r="B859" s="137" t="s">
        <v>190</v>
      </c>
      <c r="C859" s="96" t="s">
        <v>191</v>
      </c>
      <c r="D859" s="93" t="s">
        <v>192</v>
      </c>
      <c r="E859" s="94">
        <v>0.23519999999999999</v>
      </c>
      <c r="F859" s="95"/>
      <c r="G859" s="171"/>
    </row>
    <row r="860" spans="1:8" ht="30" customHeight="1" x14ac:dyDescent="0.25">
      <c r="A860" s="136">
        <v>12</v>
      </c>
      <c r="B860" s="137" t="s">
        <v>190</v>
      </c>
      <c r="C860" s="96" t="s">
        <v>193</v>
      </c>
      <c r="D860" s="93" t="s">
        <v>192</v>
      </c>
      <c r="E860" s="94">
        <v>0.56440000000000001</v>
      </c>
      <c r="F860" s="95"/>
      <c r="G860" s="171"/>
    </row>
    <row r="861" spans="1:8" ht="30" customHeight="1" x14ac:dyDescent="0.25">
      <c r="A861" s="124"/>
      <c r="B861" s="125"/>
      <c r="C861" s="126"/>
      <c r="D861" s="125"/>
      <c r="E861" s="127"/>
      <c r="F861" s="128"/>
      <c r="G861" s="129"/>
    </row>
    <row r="862" spans="1:8" ht="30" customHeight="1" x14ac:dyDescent="0.25">
      <c r="A862" s="159" t="s">
        <v>583</v>
      </c>
      <c r="B862" s="160" t="s">
        <v>584</v>
      </c>
      <c r="C862" s="161" t="s">
        <v>585</v>
      </c>
      <c r="D862" s="160" t="s">
        <v>1</v>
      </c>
      <c r="E862" s="162"/>
      <c r="F862" s="163"/>
      <c r="G862" s="164"/>
      <c r="H862" s="152"/>
    </row>
    <row r="863" spans="1:8" ht="30" customHeight="1" x14ac:dyDescent="0.25">
      <c r="A863" s="97">
        <v>38096</v>
      </c>
      <c r="B863" s="125" t="s">
        <v>201</v>
      </c>
      <c r="C863" s="126" t="s">
        <v>586</v>
      </c>
      <c r="D863" s="125" t="s">
        <v>179</v>
      </c>
      <c r="E863" s="127">
        <v>1</v>
      </c>
      <c r="F863" s="95"/>
      <c r="G863" s="129"/>
    </row>
    <row r="864" spans="1:8" ht="30" customHeight="1" x14ac:dyDescent="0.25">
      <c r="A864" s="124"/>
      <c r="B864" s="125"/>
      <c r="C864" s="126"/>
      <c r="D864" s="125"/>
      <c r="E864" s="127"/>
      <c r="F864" s="128"/>
      <c r="G864" s="129"/>
    </row>
    <row r="865" spans="1:8" ht="30" customHeight="1" x14ac:dyDescent="0.25">
      <c r="A865" s="159" t="s">
        <v>587</v>
      </c>
      <c r="B865" s="160" t="s">
        <v>588</v>
      </c>
      <c r="C865" s="161" t="s">
        <v>589</v>
      </c>
      <c r="D865" s="160" t="s">
        <v>1</v>
      </c>
      <c r="E865" s="162"/>
      <c r="F865" s="163"/>
      <c r="G865" s="164"/>
      <c r="H865" s="152"/>
    </row>
    <row r="866" spans="1:8" ht="30" customHeight="1" x14ac:dyDescent="0.25">
      <c r="A866" s="97">
        <v>2000</v>
      </c>
      <c r="B866" s="93" t="s">
        <v>221</v>
      </c>
      <c r="C866" s="96" t="s">
        <v>590</v>
      </c>
      <c r="D866" s="93" t="s">
        <v>1</v>
      </c>
      <c r="E866" s="94">
        <v>1</v>
      </c>
      <c r="F866" s="95"/>
      <c r="G866" s="132"/>
    </row>
    <row r="867" spans="1:8" ht="30" customHeight="1" x14ac:dyDescent="0.25">
      <c r="A867" s="136">
        <v>8</v>
      </c>
      <c r="B867" s="137" t="s">
        <v>190</v>
      </c>
      <c r="C867" s="96" t="s">
        <v>191</v>
      </c>
      <c r="D867" s="93" t="s">
        <v>192</v>
      </c>
      <c r="E867" s="94">
        <v>0.12</v>
      </c>
      <c r="F867" s="95"/>
      <c r="G867" s="171"/>
    </row>
    <row r="868" spans="1:8" ht="30" customHeight="1" x14ac:dyDescent="0.25">
      <c r="A868" s="136">
        <v>12</v>
      </c>
      <c r="B868" s="137" t="s">
        <v>190</v>
      </c>
      <c r="C868" s="96" t="s">
        <v>193</v>
      </c>
      <c r="D868" s="93" t="s">
        <v>192</v>
      </c>
      <c r="E868" s="94">
        <v>0.12</v>
      </c>
      <c r="F868" s="95"/>
      <c r="G868" s="171"/>
    </row>
    <row r="869" spans="1:8" ht="30" customHeight="1" x14ac:dyDescent="0.25">
      <c r="A869" s="124"/>
      <c r="B869" s="125"/>
      <c r="C869" s="126"/>
      <c r="D869" s="125"/>
      <c r="E869" s="127"/>
      <c r="F869" s="128"/>
      <c r="G869" s="129"/>
    </row>
    <row r="870" spans="1:8" ht="30" customHeight="1" x14ac:dyDescent="0.25">
      <c r="A870" s="159" t="s">
        <v>591</v>
      </c>
      <c r="B870" s="160" t="s">
        <v>592</v>
      </c>
      <c r="C870" s="161" t="s">
        <v>593</v>
      </c>
      <c r="D870" s="160" t="s">
        <v>32</v>
      </c>
      <c r="E870" s="162"/>
      <c r="F870" s="163"/>
      <c r="G870" s="164"/>
      <c r="H870" s="152"/>
    </row>
    <row r="871" spans="1:8" ht="30" customHeight="1" x14ac:dyDescent="0.25">
      <c r="A871" s="97">
        <v>11918</v>
      </c>
      <c r="B871" s="93" t="s">
        <v>201</v>
      </c>
      <c r="C871" s="96" t="s">
        <v>594</v>
      </c>
      <c r="D871" s="93" t="s">
        <v>32</v>
      </c>
      <c r="E871" s="94">
        <v>1.05</v>
      </c>
      <c r="F871" s="95"/>
      <c r="G871" s="132"/>
    </row>
    <row r="872" spans="1:8" ht="30" customHeight="1" x14ac:dyDescent="0.25">
      <c r="A872" s="136">
        <v>8</v>
      </c>
      <c r="B872" s="137" t="s">
        <v>190</v>
      </c>
      <c r="C872" s="96" t="s">
        <v>191</v>
      </c>
      <c r="D872" s="93" t="s">
        <v>192</v>
      </c>
      <c r="E872" s="94">
        <v>0.1143</v>
      </c>
      <c r="F872" s="95"/>
      <c r="G872" s="171"/>
    </row>
    <row r="873" spans="1:8" ht="30" customHeight="1" x14ac:dyDescent="0.25">
      <c r="A873" s="136">
        <v>12</v>
      </c>
      <c r="B873" s="137" t="s">
        <v>190</v>
      </c>
      <c r="C873" s="96" t="s">
        <v>193</v>
      </c>
      <c r="D873" s="93" t="s">
        <v>192</v>
      </c>
      <c r="E873" s="94">
        <v>0.1143</v>
      </c>
      <c r="F873" s="95"/>
      <c r="G873" s="171"/>
    </row>
    <row r="874" spans="1:8" ht="30" customHeight="1" x14ac:dyDescent="0.25">
      <c r="A874" s="124"/>
      <c r="B874" s="125"/>
      <c r="C874" s="126"/>
      <c r="D874" s="125"/>
      <c r="E874" s="127"/>
      <c r="F874" s="128"/>
      <c r="G874" s="129"/>
    </row>
    <row r="875" spans="1:8" ht="30" customHeight="1" x14ac:dyDescent="0.25">
      <c r="A875" s="159" t="s">
        <v>595</v>
      </c>
      <c r="B875" s="160" t="s">
        <v>596</v>
      </c>
      <c r="C875" s="161" t="s">
        <v>597</v>
      </c>
      <c r="D875" s="160" t="s">
        <v>32</v>
      </c>
      <c r="E875" s="162"/>
      <c r="F875" s="163"/>
      <c r="G875" s="164"/>
      <c r="H875" s="152"/>
    </row>
    <row r="876" spans="1:8" ht="30" customHeight="1" x14ac:dyDescent="0.25">
      <c r="A876" s="97">
        <v>11905</v>
      </c>
      <c r="B876" s="93" t="s">
        <v>201</v>
      </c>
      <c r="C876" s="96" t="s">
        <v>598</v>
      </c>
      <c r="D876" s="93" t="s">
        <v>32</v>
      </c>
      <c r="E876" s="94">
        <v>1.05</v>
      </c>
      <c r="F876" s="95"/>
      <c r="G876" s="132"/>
    </row>
    <row r="877" spans="1:8" ht="30" customHeight="1" x14ac:dyDescent="0.25">
      <c r="A877" s="136">
        <v>8</v>
      </c>
      <c r="B877" s="137" t="s">
        <v>190</v>
      </c>
      <c r="C877" s="96" t="s">
        <v>191</v>
      </c>
      <c r="D877" s="93" t="s">
        <v>192</v>
      </c>
      <c r="E877" s="94">
        <v>7.0300000000000001E-2</v>
      </c>
      <c r="F877" s="95"/>
      <c r="G877" s="171"/>
    </row>
    <row r="878" spans="1:8" ht="30" customHeight="1" x14ac:dyDescent="0.25">
      <c r="A878" s="136">
        <v>12</v>
      </c>
      <c r="B878" s="137" t="s">
        <v>190</v>
      </c>
      <c r="C878" s="96" t="s">
        <v>193</v>
      </c>
      <c r="D878" s="93" t="s">
        <v>192</v>
      </c>
      <c r="E878" s="94">
        <v>7.0300000000000001E-2</v>
      </c>
      <c r="F878" s="95"/>
      <c r="G878" s="171"/>
    </row>
    <row r="879" spans="1:8" ht="30" customHeight="1" x14ac:dyDescent="0.25">
      <c r="A879" s="124"/>
      <c r="B879" s="125"/>
      <c r="C879" s="126"/>
      <c r="D879" s="125"/>
      <c r="E879" s="127"/>
      <c r="F879" s="128"/>
      <c r="G879" s="129"/>
    </row>
    <row r="880" spans="1:8" ht="30" customHeight="1" x14ac:dyDescent="0.25">
      <c r="A880" s="159" t="s">
        <v>599</v>
      </c>
      <c r="B880" s="160" t="s">
        <v>600</v>
      </c>
      <c r="C880" s="161" t="s">
        <v>601</v>
      </c>
      <c r="D880" s="160" t="s">
        <v>1</v>
      </c>
      <c r="E880" s="162"/>
      <c r="F880" s="163"/>
      <c r="G880" s="164"/>
      <c r="H880" s="152"/>
    </row>
    <row r="881" spans="1:8" ht="30" customHeight="1" x14ac:dyDescent="0.25">
      <c r="A881" s="97">
        <v>39597</v>
      </c>
      <c r="B881" s="93" t="s">
        <v>201</v>
      </c>
      <c r="C881" s="96" t="s">
        <v>602</v>
      </c>
      <c r="D881" s="93" t="s">
        <v>179</v>
      </c>
      <c r="E881" s="94">
        <v>1</v>
      </c>
      <c r="F881" s="95"/>
      <c r="G881" s="132"/>
    </row>
    <row r="882" spans="1:8" ht="30" customHeight="1" x14ac:dyDescent="0.25">
      <c r="A882" s="136">
        <v>8</v>
      </c>
      <c r="B882" s="137" t="s">
        <v>190</v>
      </c>
      <c r="C882" s="96" t="s">
        <v>191</v>
      </c>
      <c r="D882" s="93" t="s">
        <v>192</v>
      </c>
      <c r="E882" s="94">
        <v>12.323600000000001</v>
      </c>
      <c r="F882" s="95"/>
      <c r="G882" s="171"/>
    </row>
    <row r="883" spans="1:8" ht="30" customHeight="1" x14ac:dyDescent="0.25">
      <c r="A883" s="136">
        <v>12</v>
      </c>
      <c r="B883" s="137" t="s">
        <v>190</v>
      </c>
      <c r="C883" s="96" t="s">
        <v>193</v>
      </c>
      <c r="D883" s="93" t="s">
        <v>192</v>
      </c>
      <c r="E883" s="94">
        <v>12.323600000000001</v>
      </c>
      <c r="F883" s="95"/>
      <c r="G883" s="171"/>
    </row>
    <row r="884" spans="1:8" ht="30" customHeight="1" x14ac:dyDescent="0.25">
      <c r="A884" s="124"/>
      <c r="B884" s="125"/>
      <c r="C884" s="126"/>
      <c r="D884" s="125"/>
      <c r="E884" s="127"/>
      <c r="F884" s="128"/>
      <c r="G884" s="129"/>
    </row>
    <row r="885" spans="1:8" ht="30" customHeight="1" x14ac:dyDescent="0.25">
      <c r="A885" s="159" t="s">
        <v>603</v>
      </c>
      <c r="B885" s="160" t="s">
        <v>555</v>
      </c>
      <c r="C885" s="161" t="s">
        <v>604</v>
      </c>
      <c r="D885" s="160" t="s">
        <v>1</v>
      </c>
      <c r="E885" s="162"/>
      <c r="F885" s="163"/>
      <c r="G885" s="164"/>
      <c r="H885" s="170"/>
    </row>
    <row r="886" spans="1:8" ht="30" customHeight="1" x14ac:dyDescent="0.25">
      <c r="A886" s="97">
        <v>38093</v>
      </c>
      <c r="B886" s="125" t="s">
        <v>201</v>
      </c>
      <c r="C886" s="126" t="s">
        <v>557</v>
      </c>
      <c r="D886" s="125" t="s">
        <v>1</v>
      </c>
      <c r="E886" s="127">
        <v>1</v>
      </c>
      <c r="F886" s="95"/>
      <c r="G886" s="129"/>
    </row>
    <row r="887" spans="1:8" ht="30" customHeight="1" x14ac:dyDescent="0.25">
      <c r="A887" s="124"/>
      <c r="B887" s="125"/>
      <c r="C887" s="126"/>
      <c r="D887" s="125"/>
      <c r="E887" s="127"/>
      <c r="F887" s="128"/>
      <c r="G887" s="129"/>
    </row>
    <row r="888" spans="1:8" ht="30" customHeight="1" x14ac:dyDescent="0.25">
      <c r="A888" s="159" t="s">
        <v>605</v>
      </c>
      <c r="B888" s="160" t="s">
        <v>551</v>
      </c>
      <c r="C888" s="161" t="s">
        <v>606</v>
      </c>
      <c r="D888" s="160" t="s">
        <v>1</v>
      </c>
      <c r="E888" s="162"/>
      <c r="F888" s="163"/>
      <c r="G888" s="164"/>
      <c r="H888" s="152"/>
    </row>
    <row r="889" spans="1:8" ht="30" customHeight="1" x14ac:dyDescent="0.25">
      <c r="A889" s="97">
        <v>38092</v>
      </c>
      <c r="B889" s="125" t="s">
        <v>201</v>
      </c>
      <c r="C889" s="126" t="s">
        <v>553</v>
      </c>
      <c r="D889" s="125" t="s">
        <v>1</v>
      </c>
      <c r="E889" s="127">
        <v>1</v>
      </c>
      <c r="F889" s="95"/>
      <c r="G889" s="129"/>
    </row>
    <row r="890" spans="1:8" ht="30" customHeight="1" x14ac:dyDescent="0.25">
      <c r="A890" s="124"/>
      <c r="B890" s="125"/>
      <c r="C890" s="126"/>
      <c r="D890" s="125"/>
      <c r="E890" s="127"/>
      <c r="F890" s="128"/>
      <c r="G890" s="129"/>
    </row>
    <row r="891" spans="1:8" ht="30" customHeight="1" x14ac:dyDescent="0.25">
      <c r="A891" s="159" t="s">
        <v>607</v>
      </c>
      <c r="B891" s="160" t="s">
        <v>608</v>
      </c>
      <c r="C891" s="161" t="s">
        <v>609</v>
      </c>
      <c r="D891" s="160" t="s">
        <v>32</v>
      </c>
      <c r="E891" s="162"/>
      <c r="F891" s="163"/>
      <c r="G891" s="164"/>
      <c r="H891" s="152"/>
    </row>
    <row r="892" spans="1:8" ht="30" customHeight="1" x14ac:dyDescent="0.25">
      <c r="A892" s="97">
        <v>12957</v>
      </c>
      <c r="B892" s="93" t="s">
        <v>221</v>
      </c>
      <c r="C892" s="96" t="s">
        <v>610</v>
      </c>
      <c r="D892" s="93" t="s">
        <v>32</v>
      </c>
      <c r="E892" s="94">
        <v>1</v>
      </c>
      <c r="F892" s="95"/>
      <c r="G892" s="132"/>
    </row>
    <row r="893" spans="1:8" ht="30" customHeight="1" x14ac:dyDescent="0.25">
      <c r="A893" s="136">
        <v>12</v>
      </c>
      <c r="B893" s="130" t="s">
        <v>190</v>
      </c>
      <c r="C893" s="126" t="s">
        <v>193</v>
      </c>
      <c r="D893" s="125" t="s">
        <v>192</v>
      </c>
      <c r="E893" s="127">
        <v>0.25</v>
      </c>
      <c r="F893" s="128"/>
      <c r="G893" s="171"/>
    </row>
    <row r="894" spans="1:8" ht="30" customHeight="1" x14ac:dyDescent="0.25">
      <c r="A894" s="124"/>
      <c r="B894" s="125"/>
      <c r="C894" s="126"/>
      <c r="D894" s="125"/>
      <c r="E894" s="127"/>
      <c r="F894" s="128"/>
      <c r="G894" s="129"/>
    </row>
    <row r="895" spans="1:8" ht="30" customHeight="1" x14ac:dyDescent="0.25">
      <c r="A895" s="159" t="s">
        <v>611</v>
      </c>
      <c r="B895" s="160" t="s">
        <v>612</v>
      </c>
      <c r="C895" s="161" t="s">
        <v>613</v>
      </c>
      <c r="D895" s="160" t="s">
        <v>32</v>
      </c>
      <c r="E895" s="162"/>
      <c r="F895" s="163"/>
      <c r="G895" s="164"/>
      <c r="H895" s="152"/>
    </row>
    <row r="896" spans="1:8" ht="30" customHeight="1" x14ac:dyDescent="0.25">
      <c r="A896" s="97">
        <v>12616</v>
      </c>
      <c r="B896" s="93" t="s">
        <v>221</v>
      </c>
      <c r="C896" s="96" t="s">
        <v>614</v>
      </c>
      <c r="D896" s="93" t="s">
        <v>32</v>
      </c>
      <c r="E896" s="94">
        <v>1.02</v>
      </c>
      <c r="F896" s="95"/>
      <c r="G896" s="132"/>
    </row>
    <row r="897" spans="1:8" ht="30" customHeight="1" x14ac:dyDescent="0.25">
      <c r="A897" s="136">
        <v>8</v>
      </c>
      <c r="B897" s="130" t="s">
        <v>190</v>
      </c>
      <c r="C897" s="126" t="s">
        <v>191</v>
      </c>
      <c r="D897" s="125" t="s">
        <v>192</v>
      </c>
      <c r="E897" s="127">
        <v>0.11</v>
      </c>
      <c r="F897" s="128"/>
      <c r="G897" s="171"/>
    </row>
    <row r="898" spans="1:8" ht="30" customHeight="1" x14ac:dyDescent="0.25">
      <c r="A898" s="136">
        <v>12</v>
      </c>
      <c r="B898" s="130" t="s">
        <v>190</v>
      </c>
      <c r="C898" s="126" t="s">
        <v>193</v>
      </c>
      <c r="D898" s="125" t="s">
        <v>192</v>
      </c>
      <c r="E898" s="127">
        <v>0.11</v>
      </c>
      <c r="F898" s="128"/>
      <c r="G898" s="171"/>
    </row>
    <row r="899" spans="1:8" ht="30" customHeight="1" x14ac:dyDescent="0.25">
      <c r="A899" s="124"/>
      <c r="B899" s="125"/>
      <c r="C899" s="126"/>
      <c r="D899" s="125"/>
      <c r="E899" s="127"/>
      <c r="F899" s="128"/>
      <c r="G899" s="129"/>
    </row>
    <row r="900" spans="1:8" ht="30" customHeight="1" x14ac:dyDescent="0.25">
      <c r="A900" s="159" t="s">
        <v>615</v>
      </c>
      <c r="B900" s="160" t="s">
        <v>616</v>
      </c>
      <c r="C900" s="161" t="s">
        <v>617</v>
      </c>
      <c r="D900" s="160" t="s">
        <v>1</v>
      </c>
      <c r="E900" s="162"/>
      <c r="F900" s="163"/>
      <c r="G900" s="164"/>
      <c r="H900" s="152"/>
    </row>
    <row r="901" spans="1:8" ht="30" customHeight="1" x14ac:dyDescent="0.25">
      <c r="A901" s="97">
        <v>981</v>
      </c>
      <c r="B901" s="93" t="s">
        <v>221</v>
      </c>
      <c r="C901" s="96" t="s">
        <v>618</v>
      </c>
      <c r="D901" s="93" t="s">
        <v>32</v>
      </c>
      <c r="E901" s="94">
        <v>0.42</v>
      </c>
      <c r="F901" s="95"/>
      <c r="G901" s="132"/>
    </row>
    <row r="902" spans="1:8" ht="30" customHeight="1" x14ac:dyDescent="0.25">
      <c r="A902" s="97">
        <v>9832</v>
      </c>
      <c r="B902" s="93" t="s">
        <v>221</v>
      </c>
      <c r="C902" s="96" t="s">
        <v>619</v>
      </c>
      <c r="D902" s="93" t="s">
        <v>1</v>
      </c>
      <c r="E902" s="94">
        <v>1</v>
      </c>
      <c r="F902" s="95"/>
      <c r="G902" s="132"/>
    </row>
    <row r="903" spans="1:8" ht="30" customHeight="1" x14ac:dyDescent="0.25">
      <c r="A903" s="171">
        <v>11</v>
      </c>
      <c r="B903" s="125" t="s">
        <v>190</v>
      </c>
      <c r="C903" s="126" t="s">
        <v>312</v>
      </c>
      <c r="D903" s="125" t="s">
        <v>192</v>
      </c>
      <c r="E903" s="127">
        <v>0.5</v>
      </c>
      <c r="F903" s="128"/>
      <c r="G903" s="171"/>
    </row>
    <row r="904" spans="1:8" ht="30" customHeight="1" x14ac:dyDescent="0.25">
      <c r="A904" s="124"/>
      <c r="B904" s="125"/>
      <c r="C904" s="126"/>
      <c r="D904" s="125"/>
      <c r="E904" s="127"/>
      <c r="F904" s="128"/>
      <c r="G904" s="129"/>
    </row>
    <row r="905" spans="1:8" ht="30" customHeight="1" x14ac:dyDescent="0.25">
      <c r="A905" s="159" t="s">
        <v>620</v>
      </c>
      <c r="B905" s="160" t="s">
        <v>621</v>
      </c>
      <c r="C905" s="161" t="s">
        <v>622</v>
      </c>
      <c r="D905" s="160" t="s">
        <v>1</v>
      </c>
      <c r="E905" s="162"/>
      <c r="F905" s="163"/>
      <c r="G905" s="164"/>
      <c r="H905" s="152"/>
    </row>
    <row r="906" spans="1:8" ht="30" customHeight="1" x14ac:dyDescent="0.25">
      <c r="A906" s="97">
        <v>3</v>
      </c>
      <c r="B906" s="93" t="s">
        <v>201</v>
      </c>
      <c r="C906" s="96" t="s">
        <v>623</v>
      </c>
      <c r="D906" s="93" t="s">
        <v>624</v>
      </c>
      <c r="E906" s="94">
        <v>0.05</v>
      </c>
      <c r="F906" s="95"/>
      <c r="G906" s="132"/>
    </row>
    <row r="907" spans="1:8" ht="30" customHeight="1" x14ac:dyDescent="0.25">
      <c r="A907" s="97">
        <v>7314</v>
      </c>
      <c r="B907" s="93" t="s">
        <v>201</v>
      </c>
      <c r="C907" s="96" t="s">
        <v>625</v>
      </c>
      <c r="D907" s="93" t="s">
        <v>624</v>
      </c>
      <c r="E907" s="94">
        <v>0.24299999999999999</v>
      </c>
      <c r="F907" s="95"/>
      <c r="G907" s="132"/>
    </row>
    <row r="908" spans="1:8" ht="30" customHeight="1" x14ac:dyDescent="0.25">
      <c r="A908" s="97">
        <v>18</v>
      </c>
      <c r="B908" s="93" t="s">
        <v>190</v>
      </c>
      <c r="C908" s="96" t="s">
        <v>626</v>
      </c>
      <c r="D908" s="93" t="s">
        <v>192</v>
      </c>
      <c r="E908" s="94">
        <v>0.5</v>
      </c>
      <c r="F908" s="95"/>
      <c r="G908" s="171"/>
    </row>
    <row r="909" spans="1:8" ht="30" customHeight="1" x14ac:dyDescent="0.25">
      <c r="A909" s="97">
        <v>5</v>
      </c>
      <c r="B909" s="93" t="s">
        <v>190</v>
      </c>
      <c r="C909" s="96" t="s">
        <v>218</v>
      </c>
      <c r="D909" s="93" t="s">
        <v>192</v>
      </c>
      <c r="E909" s="94">
        <v>0.4</v>
      </c>
      <c r="F909" s="95"/>
      <c r="G909" s="171"/>
    </row>
    <row r="910" spans="1:8" ht="30" customHeight="1" x14ac:dyDescent="0.25">
      <c r="A910" s="124"/>
      <c r="B910" s="125"/>
      <c r="C910" s="126"/>
      <c r="D910" s="125"/>
      <c r="E910" s="127"/>
      <c r="F910" s="128"/>
      <c r="G910" s="129"/>
    </row>
    <row r="911" spans="1:8" ht="30" customHeight="1" x14ac:dyDescent="0.25">
      <c r="A911" s="159" t="s">
        <v>627</v>
      </c>
      <c r="B911" s="160" t="s">
        <v>628</v>
      </c>
      <c r="C911" s="161" t="s">
        <v>629</v>
      </c>
      <c r="D911" s="160" t="s">
        <v>1</v>
      </c>
      <c r="E911" s="162"/>
      <c r="F911" s="163"/>
      <c r="G911" s="164"/>
      <c r="H911" s="152"/>
    </row>
    <row r="912" spans="1:8" ht="30" customHeight="1" x14ac:dyDescent="0.25">
      <c r="A912" s="97">
        <v>12665</v>
      </c>
      <c r="B912" s="93" t="s">
        <v>221</v>
      </c>
      <c r="C912" s="96" t="s">
        <v>629</v>
      </c>
      <c r="D912" s="93" t="s">
        <v>1</v>
      </c>
      <c r="E912" s="94">
        <v>1</v>
      </c>
      <c r="F912" s="95"/>
      <c r="G912" s="132"/>
    </row>
    <row r="913" spans="1:8" ht="30" customHeight="1" x14ac:dyDescent="0.25">
      <c r="A913" s="136">
        <v>8</v>
      </c>
      <c r="B913" s="137" t="s">
        <v>190</v>
      </c>
      <c r="C913" s="96" t="s">
        <v>191</v>
      </c>
      <c r="D913" s="93" t="s">
        <v>192</v>
      </c>
      <c r="E913" s="94">
        <v>0.7</v>
      </c>
      <c r="F913" s="95"/>
      <c r="G913" s="171"/>
    </row>
    <row r="914" spans="1:8" ht="30" customHeight="1" x14ac:dyDescent="0.25">
      <c r="A914" s="136">
        <v>12</v>
      </c>
      <c r="B914" s="137" t="s">
        <v>190</v>
      </c>
      <c r="C914" s="96" t="s">
        <v>193</v>
      </c>
      <c r="D914" s="93" t="s">
        <v>192</v>
      </c>
      <c r="E914" s="94">
        <v>0.7</v>
      </c>
      <c r="F914" s="95"/>
      <c r="G914" s="171"/>
    </row>
    <row r="915" spans="1:8" ht="30" customHeight="1" x14ac:dyDescent="0.25">
      <c r="A915" s="124"/>
      <c r="B915" s="125"/>
      <c r="C915" s="126"/>
      <c r="D915" s="125"/>
      <c r="E915" s="127"/>
      <c r="F915" s="128"/>
      <c r="G915" s="129"/>
    </row>
    <row r="916" spans="1:8" ht="30" customHeight="1" x14ac:dyDescent="0.25">
      <c r="A916" s="159" t="s">
        <v>630</v>
      </c>
      <c r="B916" s="160" t="s">
        <v>631</v>
      </c>
      <c r="C916" s="161" t="s">
        <v>632</v>
      </c>
      <c r="D916" s="160" t="s">
        <v>1</v>
      </c>
      <c r="E916" s="162"/>
      <c r="F916" s="163"/>
      <c r="G916" s="164"/>
      <c r="H916" s="152"/>
    </row>
    <row r="917" spans="1:8" ht="30" customHeight="1" x14ac:dyDescent="0.25">
      <c r="A917" s="97">
        <v>3148</v>
      </c>
      <c r="B917" s="93" t="s">
        <v>201</v>
      </c>
      <c r="C917" s="96" t="s">
        <v>633</v>
      </c>
      <c r="D917" s="93" t="s">
        <v>179</v>
      </c>
      <c r="E917" s="94">
        <v>4.4999999999999998E-2</v>
      </c>
      <c r="F917" s="95"/>
      <c r="G917" s="132"/>
    </row>
    <row r="918" spans="1:8" ht="30" customHeight="1" x14ac:dyDescent="0.25">
      <c r="A918" s="97">
        <v>6299</v>
      </c>
      <c r="B918" s="93" t="s">
        <v>201</v>
      </c>
      <c r="C918" s="96" t="s">
        <v>634</v>
      </c>
      <c r="D918" s="93" t="s">
        <v>179</v>
      </c>
      <c r="E918" s="94">
        <v>1</v>
      </c>
      <c r="F918" s="95"/>
      <c r="G918" s="132"/>
    </row>
    <row r="919" spans="1:8" ht="30" customHeight="1" x14ac:dyDescent="0.25">
      <c r="A919" s="97">
        <v>7307</v>
      </c>
      <c r="B919" s="93" t="s">
        <v>201</v>
      </c>
      <c r="C919" s="96" t="s">
        <v>635</v>
      </c>
      <c r="D919" s="93" t="s">
        <v>624</v>
      </c>
      <c r="E919" s="94">
        <v>1.0999999999999999E-2</v>
      </c>
      <c r="F919" s="95"/>
      <c r="G919" s="132"/>
    </row>
    <row r="920" spans="1:8" ht="30" customHeight="1" x14ac:dyDescent="0.25">
      <c r="A920" s="136">
        <v>8</v>
      </c>
      <c r="B920" s="137" t="s">
        <v>190</v>
      </c>
      <c r="C920" s="96" t="s">
        <v>191</v>
      </c>
      <c r="D920" s="93" t="s">
        <v>192</v>
      </c>
      <c r="E920" s="94">
        <v>1.4710000000000001</v>
      </c>
      <c r="F920" s="95"/>
      <c r="G920" s="171"/>
    </row>
    <row r="921" spans="1:8" ht="30" customHeight="1" x14ac:dyDescent="0.25">
      <c r="A921" s="97">
        <v>11</v>
      </c>
      <c r="B921" s="93" t="s">
        <v>190</v>
      </c>
      <c r="C921" s="96" t="s">
        <v>312</v>
      </c>
      <c r="D921" s="93" t="s">
        <v>192</v>
      </c>
      <c r="E921" s="94">
        <v>1.4710000000000001</v>
      </c>
      <c r="F921" s="95"/>
      <c r="G921" s="171"/>
    </row>
    <row r="922" spans="1:8" ht="30" customHeight="1" x14ac:dyDescent="0.25">
      <c r="A922" s="124"/>
      <c r="B922" s="125"/>
      <c r="C922" s="126"/>
      <c r="D922" s="125"/>
      <c r="E922" s="127"/>
      <c r="F922" s="128"/>
      <c r="G922" s="129"/>
    </row>
    <row r="923" spans="1:8" ht="30" customHeight="1" x14ac:dyDescent="0.25">
      <c r="A923" s="159" t="s">
        <v>636</v>
      </c>
      <c r="B923" s="160" t="s">
        <v>637</v>
      </c>
      <c r="C923" s="161" t="s">
        <v>638</v>
      </c>
      <c r="D923" s="160" t="s">
        <v>1</v>
      </c>
      <c r="E923" s="162"/>
      <c r="F923" s="163"/>
      <c r="G923" s="164"/>
      <c r="H923" s="152"/>
    </row>
    <row r="924" spans="1:8" ht="30" customHeight="1" x14ac:dyDescent="0.25">
      <c r="A924" s="97">
        <v>3148</v>
      </c>
      <c r="B924" s="93" t="s">
        <v>201</v>
      </c>
      <c r="C924" s="96" t="s">
        <v>633</v>
      </c>
      <c r="D924" s="93" t="s">
        <v>179</v>
      </c>
      <c r="E924" s="94">
        <v>0.03</v>
      </c>
      <c r="F924" s="95"/>
      <c r="G924" s="132"/>
    </row>
    <row r="925" spans="1:8" ht="30" customHeight="1" x14ac:dyDescent="0.25">
      <c r="A925" s="97">
        <v>7307</v>
      </c>
      <c r="B925" s="93" t="s">
        <v>201</v>
      </c>
      <c r="C925" s="96" t="s">
        <v>635</v>
      </c>
      <c r="D925" s="93" t="s">
        <v>624</v>
      </c>
      <c r="E925" s="94">
        <v>7.0000000000000001E-3</v>
      </c>
      <c r="F925" s="95"/>
      <c r="G925" s="132"/>
    </row>
    <row r="926" spans="1:8" ht="30" customHeight="1" x14ac:dyDescent="0.25">
      <c r="A926" s="97">
        <v>9889</v>
      </c>
      <c r="B926" s="93" t="s">
        <v>201</v>
      </c>
      <c r="C926" s="96" t="s">
        <v>639</v>
      </c>
      <c r="D926" s="93" t="s">
        <v>179</v>
      </c>
      <c r="E926" s="94">
        <v>1</v>
      </c>
      <c r="F926" s="95"/>
      <c r="G926" s="132"/>
    </row>
    <row r="927" spans="1:8" ht="30" customHeight="1" x14ac:dyDescent="0.25">
      <c r="A927" s="136">
        <v>8</v>
      </c>
      <c r="B927" s="137" t="s">
        <v>190</v>
      </c>
      <c r="C927" s="96" t="s">
        <v>191</v>
      </c>
      <c r="D927" s="93" t="s">
        <v>192</v>
      </c>
      <c r="E927" s="94">
        <v>0.70199999999999996</v>
      </c>
      <c r="F927" s="95"/>
      <c r="G927" s="171"/>
    </row>
    <row r="928" spans="1:8" ht="30" customHeight="1" x14ac:dyDescent="0.25">
      <c r="A928" s="97">
        <v>11</v>
      </c>
      <c r="B928" s="93" t="s">
        <v>190</v>
      </c>
      <c r="C928" s="96" t="s">
        <v>312</v>
      </c>
      <c r="D928" s="93" t="s">
        <v>192</v>
      </c>
      <c r="E928" s="94">
        <v>0.70199999999999996</v>
      </c>
      <c r="F928" s="95"/>
      <c r="G928" s="171"/>
    </row>
    <row r="929" spans="1:8" ht="30" customHeight="1" x14ac:dyDescent="0.25">
      <c r="A929" s="124"/>
      <c r="B929" s="125"/>
      <c r="C929" s="126"/>
      <c r="D929" s="125"/>
      <c r="E929" s="127"/>
      <c r="F929" s="128"/>
      <c r="G929" s="129"/>
    </row>
    <row r="930" spans="1:8" ht="30" customHeight="1" x14ac:dyDescent="0.25">
      <c r="A930" s="159" t="s">
        <v>640</v>
      </c>
      <c r="B930" s="160" t="s">
        <v>641</v>
      </c>
      <c r="C930" s="161" t="s">
        <v>642</v>
      </c>
      <c r="D930" s="160" t="s">
        <v>32</v>
      </c>
      <c r="E930" s="162"/>
      <c r="F930" s="163"/>
      <c r="G930" s="164"/>
      <c r="H930" s="152"/>
    </row>
    <row r="931" spans="1:8" ht="30" customHeight="1" x14ac:dyDescent="0.25">
      <c r="A931" s="97">
        <v>39664</v>
      </c>
      <c r="B931" s="93" t="s">
        <v>201</v>
      </c>
      <c r="C931" s="96" t="s">
        <v>643</v>
      </c>
      <c r="D931" s="93" t="s">
        <v>32</v>
      </c>
      <c r="E931" s="94">
        <v>1.0210999999999999</v>
      </c>
      <c r="F931" s="95"/>
      <c r="G931" s="132"/>
    </row>
    <row r="932" spans="1:8" ht="30" customHeight="1" x14ac:dyDescent="0.25">
      <c r="A932" s="97">
        <v>39741</v>
      </c>
      <c r="B932" s="93" t="s">
        <v>201</v>
      </c>
      <c r="C932" s="96" t="s">
        <v>644</v>
      </c>
      <c r="D932" s="93" t="s">
        <v>32</v>
      </c>
      <c r="E932" s="94">
        <v>1.0210999999999999</v>
      </c>
      <c r="F932" s="95"/>
      <c r="G932" s="132"/>
    </row>
    <row r="933" spans="1:8" ht="30" customHeight="1" x14ac:dyDescent="0.25">
      <c r="A933" s="136">
        <v>8</v>
      </c>
      <c r="B933" s="137" t="s">
        <v>190</v>
      </c>
      <c r="C933" s="96" t="s">
        <v>191</v>
      </c>
      <c r="D933" s="93" t="s">
        <v>192</v>
      </c>
      <c r="E933" s="94">
        <v>5.7000000000000002E-2</v>
      </c>
      <c r="F933" s="95"/>
      <c r="G933" s="171"/>
    </row>
    <row r="934" spans="1:8" ht="30" customHeight="1" x14ac:dyDescent="0.25">
      <c r="A934" s="97">
        <v>11</v>
      </c>
      <c r="B934" s="93" t="s">
        <v>190</v>
      </c>
      <c r="C934" s="96" t="s">
        <v>312</v>
      </c>
      <c r="D934" s="93" t="s">
        <v>192</v>
      </c>
      <c r="E934" s="94">
        <v>5.7000000000000002E-2</v>
      </c>
      <c r="F934" s="95"/>
      <c r="G934" s="171"/>
    </row>
    <row r="935" spans="1:8" ht="30" customHeight="1" x14ac:dyDescent="0.25">
      <c r="A935" s="97"/>
      <c r="B935" s="93"/>
      <c r="C935" s="96"/>
      <c r="D935" s="93"/>
      <c r="E935" s="94"/>
      <c r="F935" s="95"/>
      <c r="G935" s="132"/>
    </row>
    <row r="936" spans="1:8" ht="30" customHeight="1" x14ac:dyDescent="0.25">
      <c r="A936" s="159" t="s">
        <v>645</v>
      </c>
      <c r="B936" s="160" t="s">
        <v>646</v>
      </c>
      <c r="C936" s="161" t="s">
        <v>647</v>
      </c>
      <c r="D936" s="160" t="s">
        <v>225</v>
      </c>
      <c r="E936" s="162"/>
      <c r="F936" s="163"/>
      <c r="G936" s="164"/>
      <c r="H936" s="152"/>
    </row>
    <row r="937" spans="1:8" ht="30" customHeight="1" x14ac:dyDescent="0.25">
      <c r="A937" s="97">
        <v>8151</v>
      </c>
      <c r="B937" s="93" t="s">
        <v>221</v>
      </c>
      <c r="C937" s="96" t="s">
        <v>647</v>
      </c>
      <c r="D937" s="93" t="s">
        <v>225</v>
      </c>
      <c r="E937" s="94">
        <v>1</v>
      </c>
      <c r="F937" s="95"/>
      <c r="G937" s="132"/>
    </row>
    <row r="938" spans="1:8" ht="30" customHeight="1" x14ac:dyDescent="0.25">
      <c r="A938" s="124"/>
      <c r="B938" s="125"/>
      <c r="C938" s="126"/>
      <c r="D938" s="125"/>
      <c r="E938" s="127"/>
      <c r="F938" s="128"/>
      <c r="G938" s="129"/>
    </row>
    <row r="939" spans="1:8" ht="30" customHeight="1" x14ac:dyDescent="0.25">
      <c r="A939" s="159" t="s">
        <v>648</v>
      </c>
      <c r="B939" s="160" t="s">
        <v>649</v>
      </c>
      <c r="C939" s="161" t="s">
        <v>650</v>
      </c>
      <c r="D939" s="160" t="s">
        <v>651</v>
      </c>
      <c r="E939" s="162"/>
      <c r="F939" s="163"/>
      <c r="G939" s="164"/>
      <c r="H939" s="152"/>
    </row>
    <row r="940" spans="1:8" ht="30" customHeight="1" x14ac:dyDescent="0.25">
      <c r="A940" s="97">
        <v>4152</v>
      </c>
      <c r="B940" s="93" t="s">
        <v>221</v>
      </c>
      <c r="C940" s="96" t="s">
        <v>650</v>
      </c>
      <c r="D940" s="93" t="s">
        <v>1</v>
      </c>
      <c r="E940" s="94">
        <v>1</v>
      </c>
      <c r="F940" s="95"/>
      <c r="G940" s="132"/>
    </row>
    <row r="941" spans="1:8" ht="30" customHeight="1" x14ac:dyDescent="0.25">
      <c r="A941" s="124"/>
      <c r="B941" s="125"/>
      <c r="C941" s="126"/>
      <c r="D941" s="125"/>
      <c r="E941" s="127"/>
      <c r="F941" s="128"/>
      <c r="G941" s="129"/>
    </row>
    <row r="942" spans="1:8" ht="30" customHeight="1" x14ac:dyDescent="0.25">
      <c r="A942" s="159" t="s">
        <v>652</v>
      </c>
      <c r="B942" s="160" t="s">
        <v>653</v>
      </c>
      <c r="C942" s="161" t="s">
        <v>654</v>
      </c>
      <c r="D942" s="160" t="s">
        <v>1</v>
      </c>
      <c r="E942" s="162"/>
      <c r="F942" s="163"/>
      <c r="G942" s="164"/>
      <c r="H942" s="152"/>
    </row>
    <row r="943" spans="1:8" ht="30" customHeight="1" x14ac:dyDescent="0.25">
      <c r="A943" s="97">
        <v>4137</v>
      </c>
      <c r="B943" s="93" t="s">
        <v>221</v>
      </c>
      <c r="C943" s="96" t="s">
        <v>655</v>
      </c>
      <c r="D943" s="93" t="s">
        <v>1</v>
      </c>
      <c r="E943" s="94">
        <v>1</v>
      </c>
      <c r="F943" s="95"/>
      <c r="G943" s="132"/>
    </row>
    <row r="944" spans="1:8" ht="30" customHeight="1" x14ac:dyDescent="0.25">
      <c r="A944" s="124"/>
      <c r="B944" s="125"/>
      <c r="C944" s="126"/>
      <c r="D944" s="125"/>
      <c r="E944" s="127"/>
      <c r="F944" s="128"/>
      <c r="G944" s="129"/>
    </row>
    <row r="945" spans="1:8" ht="30" customHeight="1" x14ac:dyDescent="0.25">
      <c r="A945" s="159" t="s">
        <v>656</v>
      </c>
      <c r="B945" s="160" t="s">
        <v>657</v>
      </c>
      <c r="C945" s="161" t="s">
        <v>658</v>
      </c>
      <c r="D945" s="160" t="s">
        <v>32</v>
      </c>
      <c r="E945" s="162"/>
      <c r="F945" s="163"/>
      <c r="G945" s="164"/>
      <c r="H945" s="152"/>
    </row>
    <row r="946" spans="1:8" ht="30" customHeight="1" x14ac:dyDescent="0.25">
      <c r="A946" s="97">
        <v>39662</v>
      </c>
      <c r="B946" s="93" t="s">
        <v>201</v>
      </c>
      <c r="C946" s="96" t="s">
        <v>659</v>
      </c>
      <c r="D946" s="93" t="s">
        <v>32</v>
      </c>
      <c r="E946" s="94">
        <v>1.0210999999999999</v>
      </c>
      <c r="F946" s="95"/>
      <c r="G946" s="132"/>
    </row>
    <row r="947" spans="1:8" ht="30" customHeight="1" x14ac:dyDescent="0.25">
      <c r="A947" s="97">
        <v>39738</v>
      </c>
      <c r="B947" s="93" t="s">
        <v>201</v>
      </c>
      <c r="C947" s="96" t="s">
        <v>660</v>
      </c>
      <c r="D947" s="93" t="s">
        <v>32</v>
      </c>
      <c r="E947" s="94">
        <v>1.0210999999999999</v>
      </c>
      <c r="F947" s="95"/>
      <c r="G947" s="132"/>
    </row>
    <row r="948" spans="1:8" ht="30" customHeight="1" x14ac:dyDescent="0.25">
      <c r="A948" s="136">
        <v>8</v>
      </c>
      <c r="B948" s="137" t="s">
        <v>190</v>
      </c>
      <c r="C948" s="96" t="s">
        <v>191</v>
      </c>
      <c r="D948" s="93" t="s">
        <v>192</v>
      </c>
      <c r="E948" s="94">
        <v>5.1999999999999998E-2</v>
      </c>
      <c r="F948" s="95"/>
      <c r="G948" s="171"/>
    </row>
    <row r="949" spans="1:8" ht="30" customHeight="1" x14ac:dyDescent="0.25">
      <c r="A949" s="97">
        <v>11</v>
      </c>
      <c r="B949" s="93" t="s">
        <v>190</v>
      </c>
      <c r="C949" s="96" t="s">
        <v>312</v>
      </c>
      <c r="D949" s="93" t="s">
        <v>192</v>
      </c>
      <c r="E949" s="94">
        <v>5.1999999999999998E-2</v>
      </c>
      <c r="F949" s="95"/>
      <c r="G949" s="171"/>
    </row>
    <row r="950" spans="1:8" ht="30" customHeight="1" x14ac:dyDescent="0.25">
      <c r="A950" s="97"/>
      <c r="B950" s="93"/>
      <c r="C950" s="96"/>
      <c r="D950" s="93"/>
      <c r="E950" s="94"/>
      <c r="F950" s="95"/>
      <c r="G950" s="132"/>
    </row>
    <row r="951" spans="1:8" ht="30" customHeight="1" x14ac:dyDescent="0.25">
      <c r="A951" s="159" t="s">
        <v>661</v>
      </c>
      <c r="B951" s="160" t="s">
        <v>641</v>
      </c>
      <c r="C951" s="161" t="s">
        <v>642</v>
      </c>
      <c r="D951" s="160" t="s">
        <v>32</v>
      </c>
      <c r="E951" s="162"/>
      <c r="F951" s="163"/>
      <c r="G951" s="164"/>
      <c r="H951" s="152"/>
    </row>
    <row r="952" spans="1:8" ht="30" customHeight="1" x14ac:dyDescent="0.25">
      <c r="A952" s="97">
        <v>39664</v>
      </c>
      <c r="B952" s="93" t="s">
        <v>201</v>
      </c>
      <c r="C952" s="96" t="s">
        <v>643</v>
      </c>
      <c r="D952" s="93" t="s">
        <v>32</v>
      </c>
      <c r="E952" s="94">
        <v>1.0210999999999999</v>
      </c>
      <c r="F952" s="95"/>
      <c r="G952" s="132"/>
    </row>
    <row r="953" spans="1:8" ht="30" customHeight="1" x14ac:dyDescent="0.25">
      <c r="A953" s="97">
        <v>39741</v>
      </c>
      <c r="B953" s="93" t="s">
        <v>201</v>
      </c>
      <c r="C953" s="96" t="s">
        <v>644</v>
      </c>
      <c r="D953" s="93" t="s">
        <v>32</v>
      </c>
      <c r="E953" s="94">
        <v>1.0210999999999999</v>
      </c>
      <c r="F953" s="95"/>
      <c r="G953" s="132"/>
    </row>
    <row r="954" spans="1:8" ht="30" customHeight="1" x14ac:dyDescent="0.25">
      <c r="A954" s="136">
        <v>8</v>
      </c>
      <c r="B954" s="137" t="s">
        <v>190</v>
      </c>
      <c r="C954" s="96" t="s">
        <v>191</v>
      </c>
      <c r="D954" s="93" t="s">
        <v>192</v>
      </c>
      <c r="E954" s="94">
        <v>5.7000000000000002E-2</v>
      </c>
      <c r="F954" s="95"/>
      <c r="G954" s="171"/>
    </row>
    <row r="955" spans="1:8" ht="30" customHeight="1" x14ac:dyDescent="0.25">
      <c r="A955" s="97">
        <v>11</v>
      </c>
      <c r="B955" s="93" t="s">
        <v>190</v>
      </c>
      <c r="C955" s="96" t="s">
        <v>312</v>
      </c>
      <c r="D955" s="93" t="s">
        <v>192</v>
      </c>
      <c r="E955" s="94">
        <v>5.7000000000000002E-2</v>
      </c>
      <c r="F955" s="95"/>
      <c r="G955" s="171"/>
    </row>
    <row r="956" spans="1:8" ht="30" customHeight="1" x14ac:dyDescent="0.25">
      <c r="A956" s="97"/>
      <c r="B956" s="93"/>
      <c r="C956" s="96"/>
      <c r="D956" s="93"/>
      <c r="E956" s="94"/>
      <c r="F956" s="95"/>
      <c r="G956" s="132"/>
    </row>
    <row r="957" spans="1:8" ht="30" customHeight="1" x14ac:dyDescent="0.25">
      <c r="A957" s="159" t="s">
        <v>662</v>
      </c>
      <c r="B957" s="160" t="s">
        <v>663</v>
      </c>
      <c r="C957" s="161" t="s">
        <v>664</v>
      </c>
      <c r="D957" s="160" t="s">
        <v>32</v>
      </c>
      <c r="E957" s="162"/>
      <c r="F957" s="163"/>
      <c r="G957" s="164"/>
      <c r="H957" s="152"/>
    </row>
    <row r="958" spans="1:8" ht="30" customHeight="1" x14ac:dyDescent="0.25">
      <c r="A958" s="97">
        <v>39660</v>
      </c>
      <c r="B958" s="93" t="s">
        <v>201</v>
      </c>
      <c r="C958" s="96" t="s">
        <v>665</v>
      </c>
      <c r="D958" s="93" t="s">
        <v>32</v>
      </c>
      <c r="E958" s="94">
        <v>1.0210999999999999</v>
      </c>
      <c r="F958" s="95"/>
      <c r="G958" s="132"/>
    </row>
    <row r="959" spans="1:8" ht="30" customHeight="1" x14ac:dyDescent="0.25">
      <c r="A959" s="97">
        <v>39737</v>
      </c>
      <c r="B959" s="93" t="s">
        <v>201</v>
      </c>
      <c r="C959" s="96" t="s">
        <v>666</v>
      </c>
      <c r="D959" s="93" t="s">
        <v>32</v>
      </c>
      <c r="E959" s="94">
        <v>1.0210999999999999</v>
      </c>
      <c r="F959" s="95"/>
      <c r="G959" s="132"/>
    </row>
    <row r="960" spans="1:8" ht="30" customHeight="1" x14ac:dyDescent="0.25">
      <c r="A960" s="136">
        <v>8</v>
      </c>
      <c r="B960" s="137" t="s">
        <v>190</v>
      </c>
      <c r="C960" s="96" t="s">
        <v>191</v>
      </c>
      <c r="D960" s="93" t="s">
        <v>192</v>
      </c>
      <c r="E960" s="94">
        <v>6.0999999999999999E-2</v>
      </c>
      <c r="F960" s="95"/>
      <c r="G960" s="171"/>
    </row>
    <row r="961" spans="1:8" ht="30" customHeight="1" x14ac:dyDescent="0.25">
      <c r="A961" s="97">
        <v>11</v>
      </c>
      <c r="B961" s="93" t="s">
        <v>190</v>
      </c>
      <c r="C961" s="96" t="s">
        <v>312</v>
      </c>
      <c r="D961" s="93" t="s">
        <v>192</v>
      </c>
      <c r="E961" s="94">
        <v>6.0999999999999999E-2</v>
      </c>
      <c r="F961" s="95"/>
      <c r="G961" s="171"/>
    </row>
    <row r="962" spans="1:8" ht="30" customHeight="1" x14ac:dyDescent="0.25">
      <c r="A962" s="97"/>
      <c r="B962" s="93"/>
      <c r="C962" s="96"/>
      <c r="D962" s="93"/>
      <c r="E962" s="94"/>
      <c r="F962" s="95"/>
      <c r="G962" s="132"/>
    </row>
    <row r="963" spans="1:8" ht="30" customHeight="1" x14ac:dyDescent="0.25">
      <c r="A963" s="159" t="s">
        <v>667</v>
      </c>
      <c r="B963" s="160" t="s">
        <v>668</v>
      </c>
      <c r="C963" s="161" t="s">
        <v>669</v>
      </c>
      <c r="D963" s="160" t="s">
        <v>32</v>
      </c>
      <c r="E963" s="162"/>
      <c r="F963" s="163"/>
      <c r="G963" s="164"/>
      <c r="H963" s="152"/>
    </row>
    <row r="964" spans="1:8" ht="30" customHeight="1" x14ac:dyDescent="0.25">
      <c r="A964" s="97">
        <v>39665</v>
      </c>
      <c r="B964" s="93" t="s">
        <v>201</v>
      </c>
      <c r="C964" s="96" t="s">
        <v>670</v>
      </c>
      <c r="D964" s="93" t="s">
        <v>32</v>
      </c>
      <c r="E964" s="94">
        <v>1.0210999999999999</v>
      </c>
      <c r="F964" s="95"/>
      <c r="G964" s="132"/>
    </row>
    <row r="965" spans="1:8" ht="30" customHeight="1" x14ac:dyDescent="0.25">
      <c r="A965" s="97">
        <v>39853</v>
      </c>
      <c r="B965" s="93" t="s">
        <v>201</v>
      </c>
      <c r="C965" s="96" t="s">
        <v>671</v>
      </c>
      <c r="D965" s="93" t="s">
        <v>32</v>
      </c>
      <c r="E965" s="94">
        <v>1.0210999999999999</v>
      </c>
      <c r="F965" s="95"/>
      <c r="G965" s="132"/>
    </row>
    <row r="966" spans="1:8" ht="30" customHeight="1" x14ac:dyDescent="0.25">
      <c r="A966" s="136">
        <v>8</v>
      </c>
      <c r="B966" s="137" t="s">
        <v>190</v>
      </c>
      <c r="C966" s="96" t="s">
        <v>191</v>
      </c>
      <c r="D966" s="93" t="s">
        <v>192</v>
      </c>
      <c r="E966" s="94">
        <v>6.4000000000000001E-2</v>
      </c>
      <c r="F966" s="95"/>
      <c r="G966" s="171"/>
    </row>
    <row r="967" spans="1:8" ht="30" customHeight="1" x14ac:dyDescent="0.25">
      <c r="A967" s="97">
        <v>11</v>
      </c>
      <c r="B967" s="93" t="s">
        <v>190</v>
      </c>
      <c r="C967" s="96" t="s">
        <v>312</v>
      </c>
      <c r="D967" s="93" t="s">
        <v>192</v>
      </c>
      <c r="E967" s="94">
        <v>6.4000000000000001E-2</v>
      </c>
      <c r="F967" s="95"/>
      <c r="G967" s="171"/>
    </row>
    <row r="968" spans="1:8" ht="30" customHeight="1" x14ac:dyDescent="0.25">
      <c r="A968" s="97"/>
      <c r="B968" s="93"/>
      <c r="C968" s="96"/>
      <c r="D968" s="93"/>
      <c r="E968" s="94"/>
      <c r="F968" s="95"/>
      <c r="G968" s="132"/>
    </row>
    <row r="969" spans="1:8" ht="30" customHeight="1" x14ac:dyDescent="0.25">
      <c r="A969" s="159" t="s">
        <v>672</v>
      </c>
      <c r="B969" s="160" t="s">
        <v>673</v>
      </c>
      <c r="C969" s="161" t="s">
        <v>674</v>
      </c>
      <c r="D969" s="160" t="s">
        <v>32</v>
      </c>
      <c r="E969" s="162"/>
      <c r="F969" s="163"/>
      <c r="G969" s="164"/>
      <c r="H969" s="152"/>
    </row>
    <row r="970" spans="1:8" ht="30" customHeight="1" x14ac:dyDescent="0.25">
      <c r="A970" s="97">
        <v>12538</v>
      </c>
      <c r="B970" s="93" t="s">
        <v>221</v>
      </c>
      <c r="C970" s="96" t="s">
        <v>675</v>
      </c>
      <c r="D970" s="93" t="s">
        <v>32</v>
      </c>
      <c r="E970" s="94">
        <v>1.02</v>
      </c>
      <c r="F970" s="95"/>
      <c r="G970" s="132"/>
    </row>
    <row r="971" spans="1:8" ht="30" customHeight="1" x14ac:dyDescent="0.25">
      <c r="A971" s="136">
        <v>8</v>
      </c>
      <c r="B971" s="137" t="s">
        <v>190</v>
      </c>
      <c r="C971" s="96" t="s">
        <v>191</v>
      </c>
      <c r="D971" s="93" t="s">
        <v>192</v>
      </c>
      <c r="E971" s="94">
        <v>0.11</v>
      </c>
      <c r="F971" s="95"/>
      <c r="G971" s="171"/>
    </row>
    <row r="972" spans="1:8" ht="30" customHeight="1" x14ac:dyDescent="0.25">
      <c r="A972" s="136">
        <v>12</v>
      </c>
      <c r="B972" s="137" t="s">
        <v>190</v>
      </c>
      <c r="C972" s="96" t="s">
        <v>193</v>
      </c>
      <c r="D972" s="93" t="s">
        <v>192</v>
      </c>
      <c r="E972" s="94">
        <v>0.11</v>
      </c>
      <c r="F972" s="95"/>
      <c r="G972" s="171"/>
    </row>
    <row r="973" spans="1:8" ht="30" customHeight="1" x14ac:dyDescent="0.25">
      <c r="A973" s="97"/>
      <c r="B973" s="93"/>
      <c r="C973" s="96"/>
      <c r="D973" s="93"/>
      <c r="E973" s="94"/>
      <c r="F973" s="95"/>
      <c r="G973" s="132"/>
    </row>
    <row r="974" spans="1:8" ht="30" customHeight="1" x14ac:dyDescent="0.25">
      <c r="A974" s="159" t="s">
        <v>676</v>
      </c>
      <c r="B974" s="160" t="s">
        <v>677</v>
      </c>
      <c r="C974" s="161" t="s">
        <v>678</v>
      </c>
      <c r="D974" s="160" t="s">
        <v>32</v>
      </c>
      <c r="E974" s="162"/>
      <c r="F974" s="163"/>
      <c r="G974" s="164"/>
      <c r="H974" s="152"/>
    </row>
    <row r="975" spans="1:8" ht="30" customHeight="1" x14ac:dyDescent="0.25">
      <c r="A975" s="97">
        <v>392</v>
      </c>
      <c r="B975" s="93" t="s">
        <v>201</v>
      </c>
      <c r="C975" s="96" t="s">
        <v>679</v>
      </c>
      <c r="D975" s="93" t="s">
        <v>179</v>
      </c>
      <c r="E975" s="94">
        <v>0.65</v>
      </c>
      <c r="F975" s="95"/>
      <c r="G975" s="132"/>
    </row>
    <row r="976" spans="1:8" ht="30" customHeight="1" x14ac:dyDescent="0.25">
      <c r="A976" s="136">
        <v>8</v>
      </c>
      <c r="B976" s="137" t="s">
        <v>190</v>
      </c>
      <c r="C976" s="96" t="s">
        <v>191</v>
      </c>
      <c r="D976" s="93" t="s">
        <v>192</v>
      </c>
      <c r="E976" s="94">
        <v>0.01</v>
      </c>
      <c r="F976" s="95"/>
      <c r="G976" s="171"/>
    </row>
    <row r="977" spans="1:8" ht="30" customHeight="1" x14ac:dyDescent="0.25">
      <c r="A977" s="97">
        <v>11</v>
      </c>
      <c r="B977" s="93" t="s">
        <v>190</v>
      </c>
      <c r="C977" s="96" t="s">
        <v>312</v>
      </c>
      <c r="D977" s="93" t="s">
        <v>192</v>
      </c>
      <c r="E977" s="94">
        <v>6.9000000000000006E-2</v>
      </c>
      <c r="F977" s="95"/>
      <c r="G977" s="171"/>
    </row>
    <row r="978" spans="1:8" ht="30" customHeight="1" x14ac:dyDescent="0.25">
      <c r="A978" s="97"/>
      <c r="B978" s="93"/>
      <c r="C978" s="96"/>
      <c r="D978" s="93"/>
      <c r="E978" s="94"/>
      <c r="F978" s="95"/>
      <c r="G978" s="132"/>
    </row>
    <row r="979" spans="1:8" ht="30" customHeight="1" x14ac:dyDescent="0.25">
      <c r="A979" s="159" t="s">
        <v>680</v>
      </c>
      <c r="B979" s="160" t="s">
        <v>681</v>
      </c>
      <c r="C979" s="161" t="s">
        <v>682</v>
      </c>
      <c r="D979" s="160" t="s">
        <v>219</v>
      </c>
      <c r="E979" s="162"/>
      <c r="F979" s="163"/>
      <c r="G979" s="164"/>
      <c r="H979" s="152"/>
    </row>
    <row r="980" spans="1:8" ht="30" customHeight="1" x14ac:dyDescent="0.25">
      <c r="A980" s="97">
        <v>11267</v>
      </c>
      <c r="B980" s="93" t="s">
        <v>201</v>
      </c>
      <c r="C980" s="96" t="s">
        <v>683</v>
      </c>
      <c r="D980" s="93" t="s">
        <v>179</v>
      </c>
      <c r="E980" s="94">
        <v>3.786</v>
      </c>
      <c r="F980" s="95"/>
      <c r="G980" s="132"/>
    </row>
    <row r="981" spans="1:8" ht="30" customHeight="1" x14ac:dyDescent="0.25">
      <c r="A981" s="97">
        <v>11976</v>
      </c>
      <c r="B981" s="93" t="s">
        <v>201</v>
      </c>
      <c r="C981" s="96" t="s">
        <v>684</v>
      </c>
      <c r="D981" s="93" t="s">
        <v>179</v>
      </c>
      <c r="E981" s="94">
        <v>1.262</v>
      </c>
      <c r="F981" s="95"/>
      <c r="G981" s="132"/>
    </row>
    <row r="982" spans="1:8" ht="30" customHeight="1" x14ac:dyDescent="0.25">
      <c r="A982" s="97">
        <v>39029</v>
      </c>
      <c r="B982" s="93" t="s">
        <v>201</v>
      </c>
      <c r="C982" s="96" t="s">
        <v>685</v>
      </c>
      <c r="D982" s="93" t="s">
        <v>32</v>
      </c>
      <c r="E982" s="94">
        <v>0.34100000000000003</v>
      </c>
      <c r="F982" s="95"/>
      <c r="G982" s="132"/>
    </row>
    <row r="983" spans="1:8" ht="30" customHeight="1" x14ac:dyDescent="0.25">
      <c r="A983" s="97">
        <v>39996</v>
      </c>
      <c r="B983" s="93" t="s">
        <v>201</v>
      </c>
      <c r="C983" s="96" t="s">
        <v>286</v>
      </c>
      <c r="D983" s="93" t="s">
        <v>32</v>
      </c>
      <c r="E983" s="94">
        <v>0.748</v>
      </c>
      <c r="F983" s="95"/>
      <c r="G983" s="132"/>
    </row>
    <row r="984" spans="1:8" ht="30" customHeight="1" x14ac:dyDescent="0.25">
      <c r="A984" s="97">
        <v>39997</v>
      </c>
      <c r="B984" s="93" t="s">
        <v>201</v>
      </c>
      <c r="C984" s="96" t="s">
        <v>686</v>
      </c>
      <c r="D984" s="93" t="s">
        <v>179</v>
      </c>
      <c r="E984" s="94">
        <v>3.786</v>
      </c>
      <c r="F984" s="95"/>
      <c r="G984" s="132"/>
    </row>
    <row r="985" spans="1:8" ht="30" customHeight="1" x14ac:dyDescent="0.25">
      <c r="A985" s="136">
        <v>8</v>
      </c>
      <c r="B985" s="137" t="s">
        <v>190</v>
      </c>
      <c r="C985" s="96" t="s">
        <v>191</v>
      </c>
      <c r="D985" s="93" t="s">
        <v>192</v>
      </c>
      <c r="E985" s="94">
        <v>2.1999999999999999E-2</v>
      </c>
      <c r="F985" s="95"/>
      <c r="G985" s="171"/>
    </row>
    <row r="986" spans="1:8" ht="30" customHeight="1" x14ac:dyDescent="0.25">
      <c r="A986" s="97">
        <v>11</v>
      </c>
      <c r="B986" s="93" t="s">
        <v>190</v>
      </c>
      <c r="C986" s="96" t="s">
        <v>312</v>
      </c>
      <c r="D986" s="93" t="s">
        <v>192</v>
      </c>
      <c r="E986" s="94">
        <v>0.153</v>
      </c>
      <c r="F986" s="95"/>
      <c r="G986" s="171"/>
    </row>
    <row r="987" spans="1:8" ht="30" customHeight="1" x14ac:dyDescent="0.25">
      <c r="A987" s="97"/>
      <c r="B987" s="93"/>
      <c r="C987" s="96"/>
      <c r="D987" s="93"/>
      <c r="E987" s="94"/>
      <c r="F987" s="95"/>
      <c r="G987" s="132"/>
    </row>
    <row r="988" spans="1:8" ht="30" customHeight="1" x14ac:dyDescent="0.25">
      <c r="A988" s="159" t="s">
        <v>687</v>
      </c>
      <c r="B988" s="160" t="s">
        <v>688</v>
      </c>
      <c r="C988" s="161" t="s">
        <v>689</v>
      </c>
      <c r="D988" s="160" t="s">
        <v>219</v>
      </c>
      <c r="E988" s="162"/>
      <c r="F988" s="163"/>
      <c r="G988" s="164"/>
      <c r="H988" s="152"/>
    </row>
    <row r="989" spans="1:8" ht="30" customHeight="1" x14ac:dyDescent="0.25">
      <c r="A989" s="97">
        <v>580</v>
      </c>
      <c r="B989" s="93" t="s">
        <v>221</v>
      </c>
      <c r="C989" s="96" t="s">
        <v>690</v>
      </c>
      <c r="D989" s="93" t="s">
        <v>219</v>
      </c>
      <c r="E989" s="94">
        <v>1.17</v>
      </c>
      <c r="F989" s="95"/>
      <c r="G989" s="132"/>
    </row>
    <row r="990" spans="1:8" ht="30" customHeight="1" x14ac:dyDescent="0.25">
      <c r="A990" s="97">
        <v>21</v>
      </c>
      <c r="B990" s="130" t="s">
        <v>190</v>
      </c>
      <c r="C990" s="126" t="s">
        <v>320</v>
      </c>
      <c r="D990" s="125" t="s">
        <v>192</v>
      </c>
      <c r="E990" s="127">
        <v>0.3</v>
      </c>
      <c r="F990" s="128"/>
      <c r="G990" s="171"/>
    </row>
    <row r="991" spans="1:8" ht="30" customHeight="1" x14ac:dyDescent="0.25">
      <c r="A991" s="97">
        <v>5</v>
      </c>
      <c r="B991" s="125" t="s">
        <v>190</v>
      </c>
      <c r="C991" s="126" t="s">
        <v>218</v>
      </c>
      <c r="D991" s="125" t="s">
        <v>192</v>
      </c>
      <c r="E991" s="127">
        <v>0.3</v>
      </c>
      <c r="F991" s="128"/>
      <c r="G991" s="171"/>
    </row>
    <row r="992" spans="1:8" ht="30" customHeight="1" x14ac:dyDescent="0.25">
      <c r="A992" s="124"/>
      <c r="B992" s="125"/>
      <c r="C992" s="126"/>
      <c r="D992" s="125"/>
      <c r="E992" s="127"/>
      <c r="F992" s="128"/>
      <c r="G992" s="129"/>
    </row>
    <row r="993" spans="1:8" ht="30" customHeight="1" x14ac:dyDescent="0.25">
      <c r="A993" s="159" t="s">
        <v>691</v>
      </c>
      <c r="B993" s="160" t="s">
        <v>692</v>
      </c>
      <c r="C993" s="161" t="s">
        <v>693</v>
      </c>
      <c r="D993" s="160" t="s">
        <v>1</v>
      </c>
      <c r="E993" s="162"/>
      <c r="F993" s="163"/>
      <c r="G993" s="164"/>
      <c r="H993" s="152"/>
    </row>
    <row r="994" spans="1:8" ht="30" customHeight="1" x14ac:dyDescent="0.25">
      <c r="A994" s="97">
        <v>4133</v>
      </c>
      <c r="B994" s="93" t="s">
        <v>221</v>
      </c>
      <c r="C994" s="96" t="s">
        <v>694</v>
      </c>
      <c r="D994" s="93" t="s">
        <v>1</v>
      </c>
      <c r="E994" s="94">
        <v>1</v>
      </c>
      <c r="F994" s="95"/>
      <c r="G994" s="132"/>
    </row>
    <row r="995" spans="1:8" ht="30" customHeight="1" x14ac:dyDescent="0.25">
      <c r="A995" s="124"/>
      <c r="B995" s="125"/>
      <c r="C995" s="126"/>
      <c r="D995" s="125"/>
      <c r="E995" s="127"/>
      <c r="F995" s="128"/>
      <c r="G995" s="129"/>
    </row>
    <row r="996" spans="1:8" ht="30" customHeight="1" x14ac:dyDescent="0.25">
      <c r="A996" s="159" t="s">
        <v>695</v>
      </c>
      <c r="B996" s="160" t="s">
        <v>696</v>
      </c>
      <c r="C996" s="161" t="s">
        <v>697</v>
      </c>
      <c r="D996" s="160" t="s">
        <v>1</v>
      </c>
      <c r="E996" s="162"/>
      <c r="F996" s="163"/>
      <c r="G996" s="164"/>
      <c r="H996" s="152"/>
    </row>
    <row r="997" spans="1:8" ht="30" customHeight="1" x14ac:dyDescent="0.25">
      <c r="A997" s="97">
        <v>4134</v>
      </c>
      <c r="B997" s="93" t="s">
        <v>221</v>
      </c>
      <c r="C997" s="96" t="s">
        <v>698</v>
      </c>
      <c r="D997" s="93" t="s">
        <v>1</v>
      </c>
      <c r="E997" s="94">
        <v>1</v>
      </c>
      <c r="F997" s="95"/>
      <c r="G997" s="132"/>
    </row>
    <row r="998" spans="1:8" ht="30" customHeight="1" x14ac:dyDescent="0.25">
      <c r="A998" s="124"/>
      <c r="B998" s="125"/>
      <c r="C998" s="126"/>
      <c r="D998" s="125"/>
      <c r="E998" s="127"/>
      <c r="F998" s="128"/>
      <c r="G998" s="129"/>
    </row>
    <row r="999" spans="1:8" ht="30" customHeight="1" x14ac:dyDescent="0.25">
      <c r="A999" s="159" t="s">
        <v>699</v>
      </c>
      <c r="B999" s="160" t="s">
        <v>653</v>
      </c>
      <c r="C999" s="161" t="s">
        <v>700</v>
      </c>
      <c r="D999" s="160" t="s">
        <v>1</v>
      </c>
      <c r="E999" s="162"/>
      <c r="F999" s="163"/>
      <c r="G999" s="164"/>
      <c r="H999" s="152"/>
    </row>
    <row r="1000" spans="1:8" ht="30" customHeight="1" x14ac:dyDescent="0.25">
      <c r="A1000" s="97">
        <v>4137</v>
      </c>
      <c r="B1000" s="93" t="s">
        <v>221</v>
      </c>
      <c r="C1000" s="96" t="s">
        <v>701</v>
      </c>
      <c r="D1000" s="93" t="s">
        <v>1</v>
      </c>
      <c r="E1000" s="94">
        <v>1</v>
      </c>
      <c r="F1000" s="95"/>
      <c r="G1000" s="132"/>
    </row>
    <row r="1001" spans="1:8" ht="30" customHeight="1" x14ac:dyDescent="0.25">
      <c r="A1001" s="124"/>
      <c r="B1001" s="125"/>
      <c r="C1001" s="126"/>
      <c r="D1001" s="125"/>
      <c r="E1001" s="127"/>
      <c r="F1001" s="128"/>
      <c r="G1001" s="129"/>
    </row>
    <row r="1002" spans="1:8" ht="30" customHeight="1" x14ac:dyDescent="0.25">
      <c r="A1002" s="159" t="s">
        <v>702</v>
      </c>
      <c r="B1002" s="160" t="s">
        <v>703</v>
      </c>
      <c r="C1002" s="161" t="s">
        <v>704</v>
      </c>
      <c r="D1002" s="160" t="s">
        <v>1</v>
      </c>
      <c r="E1002" s="162"/>
      <c r="F1002" s="163"/>
      <c r="G1002" s="164"/>
      <c r="H1002" s="152"/>
    </row>
    <row r="1003" spans="1:8" ht="30" customHeight="1" x14ac:dyDescent="0.25">
      <c r="A1003" s="97">
        <v>4138</v>
      </c>
      <c r="B1003" s="93" t="s">
        <v>221</v>
      </c>
      <c r="C1003" s="96" t="s">
        <v>705</v>
      </c>
      <c r="D1003" s="93" t="s">
        <v>1</v>
      </c>
      <c r="E1003" s="94">
        <v>1</v>
      </c>
      <c r="F1003" s="95"/>
      <c r="G1003" s="132"/>
    </row>
    <row r="1004" spans="1:8" ht="30" customHeight="1" x14ac:dyDescent="0.25">
      <c r="A1004" s="124"/>
      <c r="B1004" s="125"/>
      <c r="C1004" s="126"/>
      <c r="D1004" s="125"/>
      <c r="E1004" s="127"/>
      <c r="F1004" s="128"/>
      <c r="G1004" s="129"/>
    </row>
    <row r="1005" spans="1:8" ht="30" customHeight="1" x14ac:dyDescent="0.25">
      <c r="A1005" s="159" t="s">
        <v>706</v>
      </c>
      <c r="B1005" s="160" t="s">
        <v>707</v>
      </c>
      <c r="C1005" s="161" t="s">
        <v>708</v>
      </c>
      <c r="D1005" s="160" t="s">
        <v>1</v>
      </c>
      <c r="E1005" s="162"/>
      <c r="F1005" s="163"/>
      <c r="G1005" s="164"/>
      <c r="H1005" s="152"/>
    </row>
    <row r="1006" spans="1:8" ht="30" customHeight="1" x14ac:dyDescent="0.25">
      <c r="A1006" s="97">
        <v>4140</v>
      </c>
      <c r="B1006" s="93" t="s">
        <v>221</v>
      </c>
      <c r="C1006" s="96" t="s">
        <v>709</v>
      </c>
      <c r="D1006" s="93" t="s">
        <v>1</v>
      </c>
      <c r="E1006" s="94">
        <v>1</v>
      </c>
      <c r="F1006" s="95"/>
      <c r="G1006" s="132"/>
    </row>
    <row r="1007" spans="1:8" ht="30" customHeight="1" x14ac:dyDescent="0.25">
      <c r="A1007" s="124"/>
      <c r="B1007" s="125"/>
      <c r="C1007" s="126"/>
      <c r="D1007" s="125"/>
      <c r="E1007" s="127"/>
      <c r="F1007" s="128"/>
      <c r="G1007" s="129"/>
    </row>
    <row r="1008" spans="1:8" ht="30" customHeight="1" x14ac:dyDescent="0.25">
      <c r="A1008" s="159" t="s">
        <v>710</v>
      </c>
      <c r="B1008" s="160" t="s">
        <v>711</v>
      </c>
      <c r="C1008" s="161" t="s">
        <v>712</v>
      </c>
      <c r="D1008" s="160" t="s">
        <v>1</v>
      </c>
      <c r="E1008" s="162"/>
      <c r="F1008" s="163"/>
      <c r="G1008" s="164"/>
      <c r="H1008" s="152"/>
    </row>
    <row r="1009" spans="1:8" ht="30" customHeight="1" x14ac:dyDescent="0.25">
      <c r="A1009" s="97">
        <v>4143</v>
      </c>
      <c r="B1009" s="93" t="s">
        <v>221</v>
      </c>
      <c r="C1009" s="96" t="s">
        <v>713</v>
      </c>
      <c r="D1009" s="93" t="s">
        <v>1</v>
      </c>
      <c r="E1009" s="94">
        <v>1</v>
      </c>
      <c r="F1009" s="95"/>
      <c r="G1009" s="132"/>
    </row>
    <row r="1010" spans="1:8" ht="30" customHeight="1" x14ac:dyDescent="0.25">
      <c r="A1010" s="124"/>
      <c r="B1010" s="125"/>
      <c r="C1010" s="126"/>
      <c r="D1010" s="125"/>
      <c r="E1010" s="127"/>
      <c r="F1010" s="128"/>
      <c r="G1010" s="129"/>
    </row>
    <row r="1011" spans="1:8" ht="30" customHeight="1" x14ac:dyDescent="0.25">
      <c r="A1011" s="159" t="s">
        <v>714</v>
      </c>
      <c r="B1011" s="160" t="s">
        <v>715</v>
      </c>
      <c r="C1011" s="161" t="s">
        <v>716</v>
      </c>
      <c r="D1011" s="160" t="s">
        <v>1</v>
      </c>
      <c r="E1011" s="162"/>
      <c r="F1011" s="163"/>
      <c r="G1011" s="164"/>
      <c r="H1011" s="152"/>
    </row>
    <row r="1012" spans="1:8" ht="30" customHeight="1" x14ac:dyDescent="0.25">
      <c r="A1012" s="97">
        <v>4145</v>
      </c>
      <c r="B1012" s="93" t="s">
        <v>221</v>
      </c>
      <c r="C1012" s="96" t="s">
        <v>728</v>
      </c>
      <c r="D1012" s="93" t="s">
        <v>1</v>
      </c>
      <c r="E1012" s="94">
        <v>1</v>
      </c>
      <c r="F1012" s="95"/>
      <c r="G1012" s="132"/>
    </row>
    <row r="1013" spans="1:8" ht="30" customHeight="1" x14ac:dyDescent="0.25">
      <c r="A1013" s="124"/>
      <c r="B1013" s="125"/>
      <c r="C1013" s="126"/>
      <c r="D1013" s="125"/>
      <c r="E1013" s="127"/>
      <c r="F1013" s="128"/>
      <c r="G1013" s="129"/>
    </row>
    <row r="1014" spans="1:8" ht="30" customHeight="1" x14ac:dyDescent="0.25">
      <c r="A1014" s="159" t="s">
        <v>717</v>
      </c>
      <c r="B1014" s="160" t="s">
        <v>718</v>
      </c>
      <c r="C1014" s="161" t="s">
        <v>719</v>
      </c>
      <c r="D1014" s="160" t="s">
        <v>1</v>
      </c>
      <c r="E1014" s="162"/>
      <c r="F1014" s="163"/>
      <c r="G1014" s="164"/>
      <c r="H1014" s="152"/>
    </row>
    <row r="1015" spans="1:8" ht="30" customHeight="1" x14ac:dyDescent="0.25">
      <c r="A1015" s="97">
        <v>4139</v>
      </c>
      <c r="B1015" s="93" t="s">
        <v>221</v>
      </c>
      <c r="C1015" s="96" t="s">
        <v>720</v>
      </c>
      <c r="D1015" s="93" t="s">
        <v>1</v>
      </c>
      <c r="E1015" s="94">
        <v>1</v>
      </c>
      <c r="F1015" s="95"/>
      <c r="G1015" s="132"/>
    </row>
    <row r="1016" spans="1:8" ht="30" customHeight="1" x14ac:dyDescent="0.25">
      <c r="A1016" s="124"/>
      <c r="B1016" s="125"/>
      <c r="C1016" s="126"/>
      <c r="D1016" s="125"/>
      <c r="E1016" s="127"/>
      <c r="F1016" s="128"/>
      <c r="G1016" s="129"/>
    </row>
    <row r="1017" spans="1:8" ht="30" customHeight="1" x14ac:dyDescent="0.25">
      <c r="A1017" s="159" t="s">
        <v>721</v>
      </c>
      <c r="B1017" s="160" t="s">
        <v>722</v>
      </c>
      <c r="C1017" s="161" t="s">
        <v>723</v>
      </c>
      <c r="D1017" s="160" t="s">
        <v>1</v>
      </c>
      <c r="E1017" s="162"/>
      <c r="F1017" s="163"/>
      <c r="G1017" s="164"/>
      <c r="H1017" s="152"/>
    </row>
    <row r="1018" spans="1:8" ht="30" customHeight="1" x14ac:dyDescent="0.25">
      <c r="A1018" s="97">
        <v>4151</v>
      </c>
      <c r="B1018" s="93" t="s">
        <v>221</v>
      </c>
      <c r="C1018" s="96" t="s">
        <v>723</v>
      </c>
      <c r="D1018" s="93" t="s">
        <v>1</v>
      </c>
      <c r="E1018" s="94">
        <v>1</v>
      </c>
      <c r="F1018" s="95"/>
      <c r="G1018" s="132"/>
    </row>
    <row r="1019" spans="1:8" ht="30" customHeight="1" x14ac:dyDescent="0.25">
      <c r="A1019" s="124"/>
      <c r="B1019" s="125"/>
      <c r="C1019" s="126"/>
      <c r="D1019" s="125"/>
      <c r="E1019" s="127"/>
      <c r="F1019" s="128"/>
      <c r="G1019" s="129"/>
    </row>
    <row r="1020" spans="1:8" ht="30" customHeight="1" x14ac:dyDescent="0.25">
      <c r="A1020" s="159" t="s">
        <v>724</v>
      </c>
      <c r="B1020" s="160" t="s">
        <v>707</v>
      </c>
      <c r="C1020" s="161" t="s">
        <v>725</v>
      </c>
      <c r="D1020" s="160" t="s">
        <v>1</v>
      </c>
      <c r="E1020" s="162"/>
      <c r="F1020" s="163"/>
      <c r="G1020" s="164"/>
      <c r="H1020" s="152"/>
    </row>
    <row r="1021" spans="1:8" ht="30" customHeight="1" x14ac:dyDescent="0.25">
      <c r="A1021" s="97">
        <v>4140</v>
      </c>
      <c r="B1021" s="93" t="s">
        <v>221</v>
      </c>
      <c r="C1021" s="96" t="s">
        <v>709</v>
      </c>
      <c r="D1021" s="93" t="s">
        <v>1</v>
      </c>
      <c r="E1021" s="94">
        <v>1</v>
      </c>
      <c r="F1021" s="95"/>
      <c r="G1021" s="132"/>
    </row>
    <row r="1022" spans="1:8" ht="30" customHeight="1" x14ac:dyDescent="0.25">
      <c r="A1022" s="124"/>
      <c r="B1022" s="125"/>
      <c r="C1022" s="126"/>
      <c r="D1022" s="125"/>
      <c r="E1022" s="127"/>
      <c r="F1022" s="128"/>
      <c r="G1022" s="129"/>
    </row>
    <row r="1023" spans="1:8" ht="30" customHeight="1" x14ac:dyDescent="0.25">
      <c r="A1023" s="159" t="s">
        <v>726</v>
      </c>
      <c r="B1023" s="160" t="s">
        <v>715</v>
      </c>
      <c r="C1023" s="161" t="s">
        <v>727</v>
      </c>
      <c r="D1023" s="160" t="s">
        <v>1</v>
      </c>
      <c r="E1023" s="162"/>
      <c r="F1023" s="163"/>
      <c r="G1023" s="164"/>
      <c r="H1023" s="152"/>
    </row>
    <row r="1024" spans="1:8" ht="30" customHeight="1" x14ac:dyDescent="0.25">
      <c r="A1024" s="97">
        <v>4145</v>
      </c>
      <c r="B1024" s="93" t="s">
        <v>221</v>
      </c>
      <c r="C1024" s="96" t="s">
        <v>728</v>
      </c>
      <c r="D1024" s="93" t="s">
        <v>1</v>
      </c>
      <c r="E1024" s="94">
        <v>1</v>
      </c>
      <c r="F1024" s="95"/>
      <c r="G1024" s="132"/>
    </row>
    <row r="1025" spans="1:8" ht="30" customHeight="1" x14ac:dyDescent="0.25">
      <c r="A1025" s="124"/>
      <c r="B1025" s="125"/>
      <c r="C1025" s="126"/>
      <c r="D1025" s="125"/>
      <c r="E1025" s="127"/>
      <c r="F1025" s="128"/>
      <c r="G1025" s="129"/>
    </row>
    <row r="1026" spans="1:8" ht="30" customHeight="1" x14ac:dyDescent="0.25">
      <c r="A1026" s="159" t="s">
        <v>729</v>
      </c>
      <c r="B1026" s="160" t="s">
        <v>730</v>
      </c>
      <c r="C1026" s="161" t="s">
        <v>731</v>
      </c>
      <c r="D1026" s="160" t="s">
        <v>219</v>
      </c>
      <c r="E1026" s="162"/>
      <c r="F1026" s="163"/>
      <c r="G1026" s="164"/>
      <c r="H1026" s="152"/>
    </row>
    <row r="1027" spans="1:8" ht="30" customHeight="1" x14ac:dyDescent="0.25">
      <c r="A1027" s="97">
        <v>37586</v>
      </c>
      <c r="B1027" s="93" t="s">
        <v>201</v>
      </c>
      <c r="C1027" s="96" t="s">
        <v>732</v>
      </c>
      <c r="D1027" s="93" t="s">
        <v>733</v>
      </c>
      <c r="E1027" s="94">
        <v>2.4299999999999999E-2</v>
      </c>
      <c r="F1027" s="95"/>
      <c r="G1027" s="132"/>
    </row>
    <row r="1028" spans="1:8" ht="30" customHeight="1" x14ac:dyDescent="0.25">
      <c r="A1028" s="97">
        <v>39413</v>
      </c>
      <c r="B1028" s="93" t="s">
        <v>201</v>
      </c>
      <c r="C1028" s="96" t="s">
        <v>734</v>
      </c>
      <c r="D1028" s="93" t="s">
        <v>219</v>
      </c>
      <c r="E1028" s="94">
        <v>2.1059999999999999</v>
      </c>
      <c r="F1028" s="95"/>
      <c r="G1028" s="132"/>
    </row>
    <row r="1029" spans="1:8" ht="30" customHeight="1" x14ac:dyDescent="0.25">
      <c r="A1029" s="97">
        <v>39419</v>
      </c>
      <c r="B1029" s="93" t="s">
        <v>201</v>
      </c>
      <c r="C1029" s="96" t="s">
        <v>735</v>
      </c>
      <c r="D1029" s="93" t="s">
        <v>32</v>
      </c>
      <c r="E1029" s="94">
        <v>0.76039999999999996</v>
      </c>
      <c r="F1029" s="95"/>
      <c r="G1029" s="132"/>
    </row>
    <row r="1030" spans="1:8" ht="30" customHeight="1" x14ac:dyDescent="0.25">
      <c r="A1030" s="97">
        <v>39422</v>
      </c>
      <c r="B1030" s="93" t="s">
        <v>201</v>
      </c>
      <c r="C1030" s="96" t="s">
        <v>736</v>
      </c>
      <c r="D1030" s="93" t="s">
        <v>32</v>
      </c>
      <c r="E1030" s="94">
        <v>1.9910000000000001</v>
      </c>
      <c r="F1030" s="95"/>
      <c r="G1030" s="132"/>
    </row>
    <row r="1031" spans="1:8" ht="30" customHeight="1" x14ac:dyDescent="0.25">
      <c r="A1031" s="97">
        <v>39431</v>
      </c>
      <c r="B1031" s="93" t="s">
        <v>201</v>
      </c>
      <c r="C1031" s="96" t="s">
        <v>737</v>
      </c>
      <c r="D1031" s="93" t="s">
        <v>32</v>
      </c>
      <c r="E1031" s="94">
        <v>2.5026999999999999</v>
      </c>
      <c r="F1031" s="95"/>
      <c r="G1031" s="132"/>
    </row>
    <row r="1032" spans="1:8" ht="30" customHeight="1" x14ac:dyDescent="0.25">
      <c r="A1032" s="97">
        <v>39432</v>
      </c>
      <c r="B1032" s="93" t="s">
        <v>201</v>
      </c>
      <c r="C1032" s="96" t="s">
        <v>738</v>
      </c>
      <c r="D1032" s="93" t="s">
        <v>32</v>
      </c>
      <c r="E1032" s="94">
        <v>0.74070000000000003</v>
      </c>
      <c r="F1032" s="95"/>
      <c r="G1032" s="132"/>
    </row>
    <row r="1033" spans="1:8" ht="30" customHeight="1" x14ac:dyDescent="0.25">
      <c r="A1033" s="97">
        <v>39434</v>
      </c>
      <c r="B1033" s="93" t="s">
        <v>201</v>
      </c>
      <c r="C1033" s="96" t="s">
        <v>739</v>
      </c>
      <c r="D1033" s="93" t="s">
        <v>225</v>
      </c>
      <c r="E1033" s="94">
        <v>1.0327</v>
      </c>
      <c r="F1033" s="95"/>
      <c r="G1033" s="132"/>
    </row>
    <row r="1034" spans="1:8" ht="30" customHeight="1" x14ac:dyDescent="0.25">
      <c r="A1034" s="97">
        <v>39435</v>
      </c>
      <c r="B1034" s="93" t="s">
        <v>201</v>
      </c>
      <c r="C1034" s="96" t="s">
        <v>740</v>
      </c>
      <c r="D1034" s="93" t="s">
        <v>179</v>
      </c>
      <c r="E1034" s="94">
        <v>20.0077</v>
      </c>
      <c r="F1034" s="95"/>
      <c r="G1034" s="132"/>
    </row>
    <row r="1035" spans="1:8" ht="30" customHeight="1" x14ac:dyDescent="0.25">
      <c r="A1035" s="97">
        <v>39443</v>
      </c>
      <c r="B1035" s="93" t="s">
        <v>201</v>
      </c>
      <c r="C1035" s="96" t="s">
        <v>741</v>
      </c>
      <c r="D1035" s="93" t="s">
        <v>179</v>
      </c>
      <c r="E1035" s="94">
        <v>0.80759999999999998</v>
      </c>
      <c r="F1035" s="95"/>
      <c r="G1035" s="132"/>
    </row>
    <row r="1036" spans="1:8" ht="30" customHeight="1" x14ac:dyDescent="0.25">
      <c r="A1036" s="97">
        <v>15</v>
      </c>
      <c r="B1036" s="93" t="s">
        <v>190</v>
      </c>
      <c r="C1036" s="96" t="s">
        <v>420</v>
      </c>
      <c r="D1036" s="93" t="s">
        <v>192</v>
      </c>
      <c r="E1036" s="94">
        <v>0.54490000000000005</v>
      </c>
      <c r="F1036" s="95"/>
      <c r="G1036" s="171"/>
    </row>
    <row r="1037" spans="1:8" ht="30" customHeight="1" x14ac:dyDescent="0.25">
      <c r="A1037" s="97">
        <v>5</v>
      </c>
      <c r="B1037" s="93" t="s">
        <v>190</v>
      </c>
      <c r="C1037" s="96" t="s">
        <v>218</v>
      </c>
      <c r="D1037" s="93" t="s">
        <v>192</v>
      </c>
      <c r="E1037" s="94">
        <v>0.13619999999999999</v>
      </c>
      <c r="F1037" s="95"/>
      <c r="G1037" s="171"/>
    </row>
    <row r="1038" spans="1:8" ht="30" customHeight="1" x14ac:dyDescent="0.25">
      <c r="A1038" s="124"/>
      <c r="B1038" s="125"/>
      <c r="C1038" s="126"/>
      <c r="D1038" s="125"/>
      <c r="E1038" s="127"/>
      <c r="F1038" s="128"/>
      <c r="G1038" s="129"/>
    </row>
    <row r="1039" spans="1:8" ht="30" customHeight="1" x14ac:dyDescent="0.25">
      <c r="A1039" s="159" t="s">
        <v>742</v>
      </c>
      <c r="B1039" s="160" t="s">
        <v>743</v>
      </c>
      <c r="C1039" s="161" t="s">
        <v>744</v>
      </c>
      <c r="D1039" s="160" t="s">
        <v>219</v>
      </c>
      <c r="E1039" s="162"/>
      <c r="F1039" s="163"/>
      <c r="G1039" s="164"/>
      <c r="H1039" s="152"/>
    </row>
    <row r="1040" spans="1:8" ht="30" customHeight="1" x14ac:dyDescent="0.25">
      <c r="A1040" s="97">
        <v>37586</v>
      </c>
      <c r="B1040" s="93" t="s">
        <v>201</v>
      </c>
      <c r="C1040" s="96" t="s">
        <v>732</v>
      </c>
      <c r="D1040" s="93" t="s">
        <v>733</v>
      </c>
      <c r="E1040" s="94">
        <v>2.4299999999999999E-2</v>
      </c>
      <c r="F1040" s="95"/>
      <c r="G1040" s="129"/>
    </row>
    <row r="1041" spans="1:8" ht="30" customHeight="1" x14ac:dyDescent="0.25">
      <c r="A1041" s="97">
        <v>39413</v>
      </c>
      <c r="B1041" s="93" t="s">
        <v>201</v>
      </c>
      <c r="C1041" s="96" t="s">
        <v>734</v>
      </c>
      <c r="D1041" s="93" t="s">
        <v>219</v>
      </c>
      <c r="E1041" s="94">
        <v>1.0529999999999999</v>
      </c>
      <c r="F1041" s="95"/>
      <c r="G1041" s="129"/>
    </row>
    <row r="1042" spans="1:8" ht="30" customHeight="1" x14ac:dyDescent="0.25">
      <c r="A1042" s="97">
        <v>39419</v>
      </c>
      <c r="B1042" s="93" t="s">
        <v>201</v>
      </c>
      <c r="C1042" s="96" t="s">
        <v>735</v>
      </c>
      <c r="D1042" s="93" t="s">
        <v>32</v>
      </c>
      <c r="E1042" s="94">
        <v>0.76039999999999996</v>
      </c>
      <c r="F1042" s="95"/>
      <c r="G1042" s="129"/>
    </row>
    <row r="1043" spans="1:8" ht="30" customHeight="1" x14ac:dyDescent="0.25">
      <c r="A1043" s="97">
        <v>39422</v>
      </c>
      <c r="B1043" s="93" t="s">
        <v>201</v>
      </c>
      <c r="C1043" s="96" t="s">
        <v>736</v>
      </c>
      <c r="D1043" s="93" t="s">
        <v>32</v>
      </c>
      <c r="E1043" s="94">
        <v>1.9910000000000001</v>
      </c>
      <c r="F1043" s="95"/>
      <c r="G1043" s="129"/>
    </row>
    <row r="1044" spans="1:8" ht="30" customHeight="1" x14ac:dyDescent="0.25">
      <c r="A1044" s="97">
        <v>39431</v>
      </c>
      <c r="B1044" s="93" t="s">
        <v>201</v>
      </c>
      <c r="C1044" s="96" t="s">
        <v>737</v>
      </c>
      <c r="D1044" s="93" t="s">
        <v>32</v>
      </c>
      <c r="E1044" s="94">
        <v>1.2513000000000001</v>
      </c>
      <c r="F1044" s="95"/>
      <c r="G1044" s="129"/>
    </row>
    <row r="1045" spans="1:8" ht="30" customHeight="1" x14ac:dyDescent="0.25">
      <c r="A1045" s="97">
        <v>39432</v>
      </c>
      <c r="B1045" s="93" t="s">
        <v>201</v>
      </c>
      <c r="C1045" s="96" t="s">
        <v>738</v>
      </c>
      <c r="D1045" s="93" t="s">
        <v>32</v>
      </c>
      <c r="E1045" s="94">
        <v>0.74070000000000003</v>
      </c>
      <c r="F1045" s="95"/>
      <c r="G1045" s="129"/>
    </row>
    <row r="1046" spans="1:8" ht="30" customHeight="1" x14ac:dyDescent="0.25">
      <c r="A1046" s="97">
        <v>39434</v>
      </c>
      <c r="B1046" s="93" t="s">
        <v>201</v>
      </c>
      <c r="C1046" s="96" t="s">
        <v>739</v>
      </c>
      <c r="D1046" s="93" t="s">
        <v>225</v>
      </c>
      <c r="E1046" s="94">
        <v>0.51639999999999997</v>
      </c>
      <c r="F1046" s="95"/>
      <c r="G1046" s="129"/>
    </row>
    <row r="1047" spans="1:8" ht="30" customHeight="1" x14ac:dyDescent="0.25">
      <c r="A1047" s="97">
        <v>39435</v>
      </c>
      <c r="B1047" s="93" t="s">
        <v>201</v>
      </c>
      <c r="C1047" s="96" t="s">
        <v>740</v>
      </c>
      <c r="D1047" s="93" t="s">
        <v>179</v>
      </c>
      <c r="E1047" s="94">
        <v>10.0039</v>
      </c>
      <c r="F1047" s="95"/>
      <c r="G1047" s="132"/>
    </row>
    <row r="1048" spans="1:8" ht="30" customHeight="1" x14ac:dyDescent="0.25">
      <c r="A1048" s="97">
        <v>39443</v>
      </c>
      <c r="B1048" s="93" t="s">
        <v>201</v>
      </c>
      <c r="C1048" s="96" t="s">
        <v>741</v>
      </c>
      <c r="D1048" s="93" t="s">
        <v>179</v>
      </c>
      <c r="E1048" s="94">
        <v>0.80759999999999998</v>
      </c>
      <c r="F1048" s="95"/>
      <c r="G1048" s="132"/>
    </row>
    <row r="1049" spans="1:8" ht="30" customHeight="1" x14ac:dyDescent="0.25">
      <c r="A1049" s="97">
        <v>15</v>
      </c>
      <c r="B1049" s="93" t="s">
        <v>190</v>
      </c>
      <c r="C1049" s="96" t="s">
        <v>420</v>
      </c>
      <c r="D1049" s="93" t="s">
        <v>192</v>
      </c>
      <c r="E1049" s="94">
        <v>0.36359999999999998</v>
      </c>
      <c r="F1049" s="95"/>
      <c r="G1049" s="171"/>
    </row>
    <row r="1050" spans="1:8" ht="30" customHeight="1" x14ac:dyDescent="0.25">
      <c r="A1050" s="97">
        <v>5</v>
      </c>
      <c r="B1050" s="93" t="s">
        <v>190</v>
      </c>
      <c r="C1050" s="96" t="s">
        <v>218</v>
      </c>
      <c r="D1050" s="93" t="s">
        <v>192</v>
      </c>
      <c r="E1050" s="94">
        <v>9.0899999999999995E-2</v>
      </c>
      <c r="F1050" s="95"/>
      <c r="G1050" s="171"/>
    </row>
    <row r="1051" spans="1:8" ht="30" customHeight="1" x14ac:dyDescent="0.25">
      <c r="A1051" s="124"/>
      <c r="B1051" s="125"/>
      <c r="C1051" s="126"/>
      <c r="D1051" s="125"/>
      <c r="E1051" s="127"/>
      <c r="F1051" s="128"/>
      <c r="G1051" s="129"/>
    </row>
    <row r="1052" spans="1:8" ht="30" customHeight="1" x14ac:dyDescent="0.25">
      <c r="A1052" s="159" t="s">
        <v>745</v>
      </c>
      <c r="B1052" s="160" t="s">
        <v>746</v>
      </c>
      <c r="C1052" s="161" t="s">
        <v>747</v>
      </c>
      <c r="D1052" s="160" t="s">
        <v>219</v>
      </c>
      <c r="E1052" s="162"/>
      <c r="F1052" s="163"/>
      <c r="G1052" s="164"/>
      <c r="H1052" s="152"/>
    </row>
    <row r="1053" spans="1:8" ht="30" customHeight="1" x14ac:dyDescent="0.25">
      <c r="A1053" s="97">
        <v>4377</v>
      </c>
      <c r="B1053" s="93" t="s">
        <v>201</v>
      </c>
      <c r="C1053" s="96" t="s">
        <v>748</v>
      </c>
      <c r="D1053" s="93" t="s">
        <v>179</v>
      </c>
      <c r="E1053" s="94">
        <v>7.3</v>
      </c>
      <c r="F1053" s="95"/>
      <c r="G1053" s="132"/>
    </row>
    <row r="1054" spans="1:8" ht="30" customHeight="1" x14ac:dyDescent="0.25">
      <c r="A1054" s="97">
        <v>34364</v>
      </c>
      <c r="B1054" s="93" t="s">
        <v>201</v>
      </c>
      <c r="C1054" s="96" t="s">
        <v>749</v>
      </c>
      <c r="D1054" s="93" t="s">
        <v>179</v>
      </c>
      <c r="E1054" s="94">
        <v>0.55600000000000005</v>
      </c>
      <c r="F1054" s="95"/>
      <c r="G1054" s="132"/>
    </row>
    <row r="1055" spans="1:8" ht="30" customHeight="1" x14ac:dyDescent="0.25">
      <c r="A1055" s="97">
        <v>39961</v>
      </c>
      <c r="B1055" s="93" t="s">
        <v>201</v>
      </c>
      <c r="C1055" s="96" t="s">
        <v>750</v>
      </c>
      <c r="D1055" s="93" t="s">
        <v>179</v>
      </c>
      <c r="E1055" s="94">
        <v>0.56000000000000005</v>
      </c>
      <c r="F1055" s="95"/>
      <c r="G1055" s="132"/>
    </row>
    <row r="1056" spans="1:8" ht="30" customHeight="1" x14ac:dyDescent="0.25">
      <c r="A1056" s="97">
        <v>4</v>
      </c>
      <c r="B1056" s="93" t="s">
        <v>190</v>
      </c>
      <c r="C1056" s="96" t="s">
        <v>231</v>
      </c>
      <c r="D1056" s="93" t="s">
        <v>192</v>
      </c>
      <c r="E1056" s="94">
        <v>0.96</v>
      </c>
      <c r="F1056" s="95"/>
      <c r="G1056" s="171"/>
    </row>
    <row r="1057" spans="1:8" ht="30" customHeight="1" x14ac:dyDescent="0.25">
      <c r="A1057" s="97">
        <v>5</v>
      </c>
      <c r="B1057" s="93" t="s">
        <v>190</v>
      </c>
      <c r="C1057" s="96" t="s">
        <v>218</v>
      </c>
      <c r="D1057" s="93" t="s">
        <v>192</v>
      </c>
      <c r="E1057" s="94">
        <v>0.48</v>
      </c>
      <c r="F1057" s="95"/>
      <c r="G1057" s="171"/>
    </row>
    <row r="1058" spans="1:8" ht="30" customHeight="1" x14ac:dyDescent="0.25">
      <c r="A1058" s="124"/>
      <c r="B1058" s="125"/>
      <c r="C1058" s="126"/>
      <c r="D1058" s="125"/>
      <c r="E1058" s="127"/>
      <c r="F1058" s="128"/>
      <c r="G1058" s="129"/>
    </row>
    <row r="1059" spans="1:8" ht="30" customHeight="1" x14ac:dyDescent="0.25">
      <c r="A1059" s="159" t="s">
        <v>751</v>
      </c>
      <c r="B1059" s="160" t="s">
        <v>752</v>
      </c>
      <c r="C1059" s="161" t="s">
        <v>753</v>
      </c>
      <c r="D1059" s="160" t="s">
        <v>219</v>
      </c>
      <c r="E1059" s="162"/>
      <c r="F1059" s="163"/>
      <c r="G1059" s="164"/>
    </row>
    <row r="1060" spans="1:8" ht="30" customHeight="1" x14ac:dyDescent="0.25">
      <c r="A1060" s="97">
        <v>10498</v>
      </c>
      <c r="B1060" s="93" t="s">
        <v>201</v>
      </c>
      <c r="C1060" s="96" t="s">
        <v>754</v>
      </c>
      <c r="D1060" s="93" t="s">
        <v>225</v>
      </c>
      <c r="E1060" s="94">
        <v>1.5</v>
      </c>
      <c r="F1060" s="95"/>
      <c r="G1060" s="132"/>
    </row>
    <row r="1061" spans="1:8" ht="30" customHeight="1" x14ac:dyDescent="0.25">
      <c r="A1061" s="97">
        <v>10505</v>
      </c>
      <c r="B1061" s="93" t="s">
        <v>201</v>
      </c>
      <c r="C1061" s="96" t="s">
        <v>755</v>
      </c>
      <c r="D1061" s="93" t="s">
        <v>219</v>
      </c>
      <c r="E1061" s="94">
        <v>1</v>
      </c>
      <c r="F1061" s="95"/>
      <c r="G1061" s="132"/>
    </row>
    <row r="1062" spans="1:8" ht="30" customHeight="1" x14ac:dyDescent="0.25">
      <c r="A1062" s="97">
        <v>5</v>
      </c>
      <c r="B1062" s="93" t="s">
        <v>190</v>
      </c>
      <c r="C1062" s="96" t="s">
        <v>218</v>
      </c>
      <c r="D1062" s="93" t="s">
        <v>192</v>
      </c>
      <c r="E1062" s="94">
        <v>0.5</v>
      </c>
      <c r="F1062" s="95"/>
      <c r="G1062" s="171"/>
    </row>
    <row r="1063" spans="1:8" ht="30" customHeight="1" x14ac:dyDescent="0.25">
      <c r="A1063" s="97">
        <v>25</v>
      </c>
      <c r="B1063" s="93" t="s">
        <v>190</v>
      </c>
      <c r="C1063" s="96" t="s">
        <v>264</v>
      </c>
      <c r="D1063" s="93" t="s">
        <v>192</v>
      </c>
      <c r="E1063" s="94">
        <v>0.5</v>
      </c>
      <c r="F1063" s="95"/>
      <c r="G1063" s="171"/>
    </row>
    <row r="1064" spans="1:8" ht="30" customHeight="1" x14ac:dyDescent="0.25">
      <c r="A1064" s="124"/>
      <c r="B1064" s="125"/>
      <c r="C1064" s="126"/>
      <c r="D1064" s="125"/>
      <c r="E1064" s="127"/>
      <c r="F1064" s="128"/>
      <c r="G1064" s="129"/>
    </row>
    <row r="1065" spans="1:8" ht="30" customHeight="1" x14ac:dyDescent="0.25">
      <c r="A1065" s="159" t="s">
        <v>756</v>
      </c>
      <c r="B1065" s="160" t="s">
        <v>757</v>
      </c>
      <c r="C1065" s="161" t="s">
        <v>758</v>
      </c>
      <c r="D1065" s="160" t="s">
        <v>219</v>
      </c>
      <c r="E1065" s="162"/>
      <c r="F1065" s="163"/>
      <c r="G1065" s="164"/>
      <c r="H1065" s="152"/>
    </row>
    <row r="1066" spans="1:8" ht="30" customHeight="1" x14ac:dyDescent="0.25">
      <c r="A1066" s="97">
        <v>10498</v>
      </c>
      <c r="B1066" s="125" t="s">
        <v>201</v>
      </c>
      <c r="C1066" s="126" t="s">
        <v>754</v>
      </c>
      <c r="D1066" s="125" t="s">
        <v>225</v>
      </c>
      <c r="E1066" s="127">
        <v>1.5</v>
      </c>
      <c r="F1066" s="95"/>
      <c r="G1066" s="132"/>
    </row>
    <row r="1067" spans="1:8" ht="30" customHeight="1" x14ac:dyDescent="0.25">
      <c r="A1067" s="97">
        <v>10507</v>
      </c>
      <c r="B1067" s="125" t="s">
        <v>201</v>
      </c>
      <c r="C1067" s="126" t="s">
        <v>759</v>
      </c>
      <c r="D1067" s="125" t="s">
        <v>219</v>
      </c>
      <c r="E1067" s="127">
        <v>1</v>
      </c>
      <c r="F1067" s="95"/>
      <c r="G1067" s="132"/>
    </row>
    <row r="1068" spans="1:8" ht="30" customHeight="1" x14ac:dyDescent="0.25">
      <c r="A1068" s="97">
        <v>5</v>
      </c>
      <c r="B1068" s="125" t="s">
        <v>190</v>
      </c>
      <c r="C1068" s="126" t="s">
        <v>218</v>
      </c>
      <c r="D1068" s="125" t="s">
        <v>192</v>
      </c>
      <c r="E1068" s="127">
        <v>0.5</v>
      </c>
      <c r="F1068" s="95"/>
      <c r="G1068" s="171"/>
    </row>
    <row r="1069" spans="1:8" ht="30" customHeight="1" x14ac:dyDescent="0.25">
      <c r="A1069" s="97">
        <v>25</v>
      </c>
      <c r="B1069" s="125" t="s">
        <v>190</v>
      </c>
      <c r="C1069" s="126" t="s">
        <v>264</v>
      </c>
      <c r="D1069" s="125" t="s">
        <v>192</v>
      </c>
      <c r="E1069" s="127">
        <v>0.5</v>
      </c>
      <c r="F1069" s="95"/>
      <c r="G1069" s="171"/>
    </row>
    <row r="1070" spans="1:8" ht="30" customHeight="1" x14ac:dyDescent="0.25">
      <c r="A1070" s="97"/>
      <c r="B1070" s="125"/>
      <c r="C1070" s="126"/>
      <c r="D1070" s="125"/>
      <c r="E1070" s="127"/>
      <c r="F1070" s="95"/>
      <c r="G1070" s="132"/>
    </row>
    <row r="1071" spans="1:8" ht="30" customHeight="1" x14ac:dyDescent="0.25">
      <c r="A1071" s="159" t="s">
        <v>760</v>
      </c>
      <c r="B1071" s="160" t="s">
        <v>761</v>
      </c>
      <c r="C1071" s="161" t="s">
        <v>762</v>
      </c>
      <c r="D1071" s="160" t="s">
        <v>219</v>
      </c>
      <c r="E1071" s="162"/>
      <c r="F1071" s="163"/>
      <c r="G1071" s="164"/>
      <c r="H1071" s="152"/>
    </row>
    <row r="1072" spans="1:8" ht="30" customHeight="1" x14ac:dyDescent="0.25">
      <c r="A1072" s="97">
        <v>3149</v>
      </c>
      <c r="B1072" s="93" t="s">
        <v>221</v>
      </c>
      <c r="C1072" s="96" t="s">
        <v>763</v>
      </c>
      <c r="D1072" s="93" t="s">
        <v>219</v>
      </c>
      <c r="E1072" s="94">
        <v>1</v>
      </c>
      <c r="F1072" s="95"/>
      <c r="G1072" s="132"/>
      <c r="H1072" s="98"/>
    </row>
    <row r="1073" spans="1:8" ht="30" customHeight="1" x14ac:dyDescent="0.25">
      <c r="A1073" s="124"/>
      <c r="B1073" s="125"/>
      <c r="C1073" s="126"/>
      <c r="D1073" s="125"/>
      <c r="E1073" s="127"/>
      <c r="F1073" s="128"/>
      <c r="G1073" s="129"/>
    </row>
    <row r="1074" spans="1:8" ht="30" customHeight="1" x14ac:dyDescent="0.25">
      <c r="A1074" s="159" t="s">
        <v>764</v>
      </c>
      <c r="B1074" s="160" t="s">
        <v>765</v>
      </c>
      <c r="C1074" s="161" t="s">
        <v>766</v>
      </c>
      <c r="D1074" s="160" t="s">
        <v>1</v>
      </c>
      <c r="E1074" s="162"/>
      <c r="F1074" s="163"/>
      <c r="G1074" s="164"/>
      <c r="H1074" s="152"/>
    </row>
    <row r="1075" spans="1:8" ht="30" customHeight="1" x14ac:dyDescent="0.25">
      <c r="A1075" s="97">
        <v>3104</v>
      </c>
      <c r="B1075" s="125" t="s">
        <v>201</v>
      </c>
      <c r="C1075" s="126" t="s">
        <v>767</v>
      </c>
      <c r="D1075" s="125" t="s">
        <v>418</v>
      </c>
      <c r="E1075" s="127">
        <v>1</v>
      </c>
      <c r="F1075" s="95"/>
      <c r="G1075" s="132"/>
    </row>
    <row r="1076" spans="1:8" ht="30" customHeight="1" x14ac:dyDescent="0.25">
      <c r="A1076" s="136">
        <v>8</v>
      </c>
      <c r="B1076" s="130" t="s">
        <v>190</v>
      </c>
      <c r="C1076" s="126" t="s">
        <v>191</v>
      </c>
      <c r="D1076" s="125" t="s">
        <v>192</v>
      </c>
      <c r="E1076" s="127">
        <v>4.3</v>
      </c>
      <c r="F1076" s="95"/>
      <c r="G1076" s="171"/>
    </row>
    <row r="1077" spans="1:8" ht="30" customHeight="1" x14ac:dyDescent="0.25">
      <c r="A1077" s="97">
        <v>10</v>
      </c>
      <c r="B1077" s="125" t="s">
        <v>190</v>
      </c>
      <c r="C1077" s="126" t="s">
        <v>232</v>
      </c>
      <c r="D1077" s="125" t="s">
        <v>192</v>
      </c>
      <c r="E1077" s="127">
        <v>6.1</v>
      </c>
      <c r="F1077" s="95"/>
      <c r="G1077" s="171"/>
    </row>
    <row r="1078" spans="1:8" ht="30" customHeight="1" x14ac:dyDescent="0.25">
      <c r="A1078" s="97">
        <v>25</v>
      </c>
      <c r="B1078" s="125" t="s">
        <v>190</v>
      </c>
      <c r="C1078" s="126" t="s">
        <v>264</v>
      </c>
      <c r="D1078" s="125" t="s">
        <v>192</v>
      </c>
      <c r="E1078" s="127">
        <v>3.36</v>
      </c>
      <c r="F1078" s="95"/>
      <c r="G1078" s="171"/>
    </row>
    <row r="1079" spans="1:8" ht="30" customHeight="1" x14ac:dyDescent="0.25">
      <c r="A1079" s="124"/>
      <c r="B1079" s="125"/>
      <c r="C1079" s="126"/>
      <c r="D1079" s="125"/>
      <c r="E1079" s="127"/>
      <c r="F1079" s="128"/>
      <c r="G1079" s="129"/>
    </row>
    <row r="1080" spans="1:8" ht="30" customHeight="1" x14ac:dyDescent="0.25">
      <c r="A1080" s="159" t="s">
        <v>768</v>
      </c>
      <c r="B1080" s="160" t="s">
        <v>769</v>
      </c>
      <c r="C1080" s="161" t="s">
        <v>770</v>
      </c>
      <c r="D1080" s="160" t="s">
        <v>1</v>
      </c>
      <c r="E1080" s="162"/>
      <c r="F1080" s="163"/>
      <c r="G1080" s="164"/>
      <c r="H1080" s="152"/>
    </row>
    <row r="1081" spans="1:8" ht="30" customHeight="1" x14ac:dyDescent="0.25">
      <c r="A1081" s="97">
        <v>11560</v>
      </c>
      <c r="B1081" s="125" t="s">
        <v>201</v>
      </c>
      <c r="C1081" s="126" t="s">
        <v>770</v>
      </c>
      <c r="D1081" s="125" t="s">
        <v>1</v>
      </c>
      <c r="E1081" s="127">
        <v>1</v>
      </c>
      <c r="F1081" s="95"/>
      <c r="G1081" s="129"/>
    </row>
    <row r="1082" spans="1:8" ht="30" customHeight="1" x14ac:dyDescent="0.25">
      <c r="A1082" s="124"/>
      <c r="B1082" s="125"/>
      <c r="C1082" s="126"/>
      <c r="D1082" s="125"/>
      <c r="E1082" s="127"/>
      <c r="F1082" s="128"/>
      <c r="G1082" s="129"/>
    </row>
    <row r="1083" spans="1:8" ht="30" customHeight="1" x14ac:dyDescent="0.25">
      <c r="A1083" s="159" t="s">
        <v>771</v>
      </c>
      <c r="B1083" s="160" t="s">
        <v>772</v>
      </c>
      <c r="C1083" s="161" t="s">
        <v>773</v>
      </c>
      <c r="D1083" s="160" t="s">
        <v>219</v>
      </c>
      <c r="E1083" s="162"/>
      <c r="F1083" s="163"/>
      <c r="G1083" s="164"/>
      <c r="H1083" s="152"/>
    </row>
    <row r="1084" spans="1:8" ht="30" customHeight="1" x14ac:dyDescent="0.25">
      <c r="A1084" s="97">
        <v>43131</v>
      </c>
      <c r="B1084" s="93" t="s">
        <v>201</v>
      </c>
      <c r="C1084" s="96" t="s">
        <v>774</v>
      </c>
      <c r="D1084" s="93" t="s">
        <v>225</v>
      </c>
      <c r="E1084" s="94">
        <v>4.2599999999999999E-2</v>
      </c>
      <c r="F1084" s="95"/>
      <c r="G1084" s="132"/>
    </row>
    <row r="1085" spans="1:8" ht="30" customHeight="1" x14ac:dyDescent="0.25">
      <c r="A1085" s="97">
        <v>39413</v>
      </c>
      <c r="B1085" s="93" t="s">
        <v>201</v>
      </c>
      <c r="C1085" s="96" t="s">
        <v>734</v>
      </c>
      <c r="D1085" s="93" t="s">
        <v>219</v>
      </c>
      <c r="E1085" s="94">
        <v>1.0966</v>
      </c>
      <c r="F1085" s="95"/>
      <c r="G1085" s="132"/>
    </row>
    <row r="1086" spans="1:8" ht="30" customHeight="1" x14ac:dyDescent="0.25">
      <c r="A1086" s="97">
        <v>39427</v>
      </c>
      <c r="B1086" s="93" t="s">
        <v>201</v>
      </c>
      <c r="C1086" s="96" t="s">
        <v>775</v>
      </c>
      <c r="D1086" s="93" t="s">
        <v>32</v>
      </c>
      <c r="E1086" s="94">
        <v>3.851</v>
      </c>
      <c r="F1086" s="95"/>
      <c r="G1086" s="132"/>
    </row>
    <row r="1087" spans="1:8" ht="30" customHeight="1" x14ac:dyDescent="0.25">
      <c r="A1087" s="97">
        <v>39430</v>
      </c>
      <c r="B1087" s="93" t="s">
        <v>201</v>
      </c>
      <c r="C1087" s="96" t="s">
        <v>776</v>
      </c>
      <c r="D1087" s="93" t="s">
        <v>179</v>
      </c>
      <c r="E1087" s="94">
        <v>1.3265</v>
      </c>
      <c r="F1087" s="95"/>
      <c r="G1087" s="132"/>
    </row>
    <row r="1088" spans="1:8" ht="30" customHeight="1" x14ac:dyDescent="0.25">
      <c r="A1088" s="97">
        <v>39432</v>
      </c>
      <c r="B1088" s="93" t="s">
        <v>201</v>
      </c>
      <c r="C1088" s="96" t="s">
        <v>738</v>
      </c>
      <c r="D1088" s="93" t="s">
        <v>32</v>
      </c>
      <c r="E1088" s="94">
        <v>1.4395</v>
      </c>
      <c r="F1088" s="95"/>
      <c r="G1088" s="132"/>
    </row>
    <row r="1089" spans="1:8" ht="30" customHeight="1" x14ac:dyDescent="0.25">
      <c r="A1089" s="97">
        <v>39434</v>
      </c>
      <c r="B1089" s="93" t="s">
        <v>201</v>
      </c>
      <c r="C1089" s="96" t="s">
        <v>739</v>
      </c>
      <c r="D1089" s="93" t="s">
        <v>225</v>
      </c>
      <c r="E1089" s="94">
        <v>0.5202</v>
      </c>
      <c r="F1089" s="95"/>
      <c r="G1089" s="132"/>
    </row>
    <row r="1090" spans="1:8" ht="30" customHeight="1" x14ac:dyDescent="0.25">
      <c r="A1090" s="97">
        <v>39435</v>
      </c>
      <c r="B1090" s="93" t="s">
        <v>201</v>
      </c>
      <c r="C1090" s="96" t="s">
        <v>740</v>
      </c>
      <c r="D1090" s="93" t="s">
        <v>179</v>
      </c>
      <c r="E1090" s="94">
        <v>7.9740000000000002</v>
      </c>
      <c r="F1090" s="95"/>
      <c r="G1090" s="132"/>
    </row>
    <row r="1091" spans="1:8" ht="30" customHeight="1" x14ac:dyDescent="0.25">
      <c r="A1091" s="97">
        <v>39443</v>
      </c>
      <c r="B1091" s="93" t="s">
        <v>201</v>
      </c>
      <c r="C1091" s="96" t="s">
        <v>741</v>
      </c>
      <c r="D1091" s="93" t="s">
        <v>179</v>
      </c>
      <c r="E1091" s="94">
        <v>2.1911999999999998</v>
      </c>
      <c r="F1091" s="95"/>
      <c r="G1091" s="132"/>
    </row>
    <row r="1092" spans="1:8" ht="30" customHeight="1" x14ac:dyDescent="0.25">
      <c r="A1092" s="97">
        <v>40547</v>
      </c>
      <c r="B1092" s="93" t="s">
        <v>201</v>
      </c>
      <c r="C1092" s="96" t="s">
        <v>777</v>
      </c>
      <c r="D1092" s="93" t="s">
        <v>733</v>
      </c>
      <c r="E1092" s="94">
        <v>1.32E-2</v>
      </c>
      <c r="F1092" s="95"/>
      <c r="G1092" s="132"/>
    </row>
    <row r="1093" spans="1:8" ht="30" customHeight="1" x14ac:dyDescent="0.25">
      <c r="A1093" s="97">
        <v>15</v>
      </c>
      <c r="B1093" s="93" t="s">
        <v>190</v>
      </c>
      <c r="C1093" s="96" t="s">
        <v>420</v>
      </c>
      <c r="D1093" s="93" t="s">
        <v>192</v>
      </c>
      <c r="E1093" s="94">
        <v>0.36280000000000001</v>
      </c>
      <c r="F1093" s="95"/>
      <c r="G1093" s="171"/>
    </row>
    <row r="1094" spans="1:8" ht="30" customHeight="1" x14ac:dyDescent="0.25">
      <c r="A1094" s="97">
        <v>5</v>
      </c>
      <c r="B1094" s="93" t="s">
        <v>190</v>
      </c>
      <c r="C1094" s="96" t="s">
        <v>218</v>
      </c>
      <c r="D1094" s="93" t="s">
        <v>192</v>
      </c>
      <c r="E1094" s="94">
        <v>0.36280000000000001</v>
      </c>
      <c r="F1094" s="95"/>
      <c r="G1094" s="171"/>
    </row>
    <row r="1095" spans="1:8" ht="30" customHeight="1" x14ac:dyDescent="0.25">
      <c r="A1095" s="124"/>
      <c r="B1095" s="125"/>
      <c r="C1095" s="126"/>
      <c r="D1095" s="125"/>
      <c r="E1095" s="127"/>
      <c r="F1095" s="128"/>
      <c r="G1095" s="129"/>
    </row>
    <row r="1096" spans="1:8" ht="30" customHeight="1" x14ac:dyDescent="0.25">
      <c r="A1096" s="159" t="s">
        <v>778</v>
      </c>
      <c r="B1096" s="160" t="s">
        <v>779</v>
      </c>
      <c r="C1096" s="161" t="s">
        <v>780</v>
      </c>
      <c r="D1096" s="160" t="s">
        <v>219</v>
      </c>
      <c r="E1096" s="162"/>
      <c r="F1096" s="163"/>
      <c r="G1096" s="164"/>
      <c r="H1096" s="152"/>
    </row>
    <row r="1097" spans="1:8" ht="30" customHeight="1" x14ac:dyDescent="0.25">
      <c r="A1097" s="97">
        <v>9028</v>
      </c>
      <c r="B1097" s="93" t="s">
        <v>221</v>
      </c>
      <c r="C1097" s="96" t="s">
        <v>781</v>
      </c>
      <c r="D1097" s="93" t="s">
        <v>219</v>
      </c>
      <c r="E1097" s="94">
        <v>1</v>
      </c>
      <c r="F1097" s="95"/>
      <c r="G1097" s="132"/>
    </row>
    <row r="1098" spans="1:8" ht="30" customHeight="1" x14ac:dyDescent="0.25">
      <c r="A1098" s="124"/>
      <c r="B1098" s="125"/>
      <c r="C1098" s="126"/>
      <c r="D1098" s="125"/>
      <c r="E1098" s="127"/>
      <c r="F1098" s="128"/>
      <c r="G1098" s="129"/>
    </row>
    <row r="1099" spans="1:8" ht="30" customHeight="1" x14ac:dyDescent="0.25">
      <c r="A1099" s="159" t="s">
        <v>782</v>
      </c>
      <c r="B1099" s="160" t="s">
        <v>783</v>
      </c>
      <c r="C1099" s="161" t="s">
        <v>784</v>
      </c>
      <c r="D1099" s="160" t="s">
        <v>219</v>
      </c>
      <c r="E1099" s="162"/>
      <c r="F1099" s="163"/>
      <c r="G1099" s="164"/>
      <c r="H1099" s="152"/>
    </row>
    <row r="1100" spans="1:8" ht="30" customHeight="1" x14ac:dyDescent="0.25">
      <c r="A1100" s="97">
        <v>4791</v>
      </c>
      <c r="B1100" s="125" t="s">
        <v>201</v>
      </c>
      <c r="C1100" s="126" t="s">
        <v>785</v>
      </c>
      <c r="D1100" s="125" t="s">
        <v>225</v>
      </c>
      <c r="E1100" s="127">
        <v>9.5000000000000001E-2</v>
      </c>
      <c r="F1100" s="95"/>
      <c r="G1100" s="132"/>
    </row>
    <row r="1101" spans="1:8" ht="30" customHeight="1" x14ac:dyDescent="0.25">
      <c r="A1101" s="97">
        <v>4792</v>
      </c>
      <c r="B1101" s="125" t="s">
        <v>201</v>
      </c>
      <c r="C1101" s="126" t="s">
        <v>786</v>
      </c>
      <c r="D1101" s="125" t="s">
        <v>219</v>
      </c>
      <c r="E1101" s="127">
        <v>1.1100000000000001</v>
      </c>
      <c r="F1101" s="95"/>
      <c r="G1101" s="132"/>
    </row>
    <row r="1102" spans="1:8" ht="30" customHeight="1" x14ac:dyDescent="0.25">
      <c r="A1102" s="97">
        <v>4</v>
      </c>
      <c r="B1102" s="125" t="s">
        <v>190</v>
      </c>
      <c r="C1102" s="126" t="s">
        <v>231</v>
      </c>
      <c r="D1102" s="125" t="s">
        <v>192</v>
      </c>
      <c r="E1102" s="127">
        <v>0.26100000000000001</v>
      </c>
      <c r="F1102" s="95"/>
      <c r="G1102" s="171"/>
    </row>
    <row r="1103" spans="1:8" ht="30" customHeight="1" x14ac:dyDescent="0.25">
      <c r="A1103" s="97">
        <v>5</v>
      </c>
      <c r="B1103" s="125" t="s">
        <v>190</v>
      </c>
      <c r="C1103" s="126" t="s">
        <v>218</v>
      </c>
      <c r="D1103" s="125" t="s">
        <v>192</v>
      </c>
      <c r="E1103" s="127">
        <v>0.13</v>
      </c>
      <c r="F1103" s="95"/>
      <c r="G1103" s="171"/>
    </row>
    <row r="1104" spans="1:8" ht="30" customHeight="1" x14ac:dyDescent="0.25">
      <c r="A1104" s="97">
        <v>95276</v>
      </c>
      <c r="B1104" s="125" t="s">
        <v>201</v>
      </c>
      <c r="C1104" s="126" t="s">
        <v>787</v>
      </c>
      <c r="D1104" s="125" t="s">
        <v>788</v>
      </c>
      <c r="E1104" s="127">
        <v>2.5000000000000001E-2</v>
      </c>
      <c r="F1104" s="95"/>
      <c r="G1104" s="132"/>
    </row>
    <row r="1105" spans="1:8" ht="30" customHeight="1" x14ac:dyDescent="0.25">
      <c r="A1105" s="97">
        <v>95277</v>
      </c>
      <c r="B1105" s="125" t="s">
        <v>201</v>
      </c>
      <c r="C1105" s="126" t="s">
        <v>789</v>
      </c>
      <c r="D1105" s="125" t="s">
        <v>790</v>
      </c>
      <c r="E1105" s="127">
        <v>0.23599999999999999</v>
      </c>
      <c r="F1105" s="95"/>
      <c r="G1105" s="132"/>
    </row>
    <row r="1106" spans="1:8" ht="30" customHeight="1" x14ac:dyDescent="0.25">
      <c r="A1106" s="124"/>
      <c r="B1106" s="125"/>
      <c r="C1106" s="126"/>
      <c r="D1106" s="125"/>
      <c r="E1106" s="127"/>
      <c r="F1106" s="128"/>
      <c r="G1106" s="129"/>
    </row>
    <row r="1107" spans="1:8" ht="30" customHeight="1" x14ac:dyDescent="0.25">
      <c r="A1107" s="159" t="s">
        <v>791</v>
      </c>
      <c r="B1107" s="160" t="s">
        <v>792</v>
      </c>
      <c r="C1107" s="161" t="s">
        <v>793</v>
      </c>
      <c r="D1107" s="160" t="s">
        <v>1</v>
      </c>
      <c r="E1107" s="162"/>
      <c r="F1107" s="163"/>
      <c r="G1107" s="164"/>
      <c r="H1107" s="152"/>
    </row>
    <row r="1108" spans="1:8" ht="30" customHeight="1" x14ac:dyDescent="0.25">
      <c r="A1108" s="97">
        <v>6892</v>
      </c>
      <c r="B1108" s="93" t="s">
        <v>221</v>
      </c>
      <c r="C1108" s="96" t="s">
        <v>794</v>
      </c>
      <c r="D1108" s="93" t="s">
        <v>1</v>
      </c>
      <c r="E1108" s="94">
        <v>1</v>
      </c>
      <c r="F1108" s="95"/>
      <c r="G1108" s="132"/>
    </row>
    <row r="1109" spans="1:8" ht="30" customHeight="1" x14ac:dyDescent="0.25">
      <c r="A1109" s="97">
        <v>4</v>
      </c>
      <c r="B1109" s="125" t="s">
        <v>190</v>
      </c>
      <c r="C1109" s="126" t="s">
        <v>231</v>
      </c>
      <c r="D1109" s="125" t="s">
        <v>192</v>
      </c>
      <c r="E1109" s="127">
        <v>0.1</v>
      </c>
      <c r="F1109" s="128"/>
      <c r="G1109" s="171"/>
    </row>
    <row r="1110" spans="1:8" ht="30" customHeight="1" x14ac:dyDescent="0.25">
      <c r="A1110" s="124"/>
      <c r="B1110" s="125"/>
      <c r="C1110" s="126"/>
      <c r="D1110" s="125"/>
      <c r="E1110" s="127"/>
      <c r="F1110" s="128"/>
      <c r="G1110" s="129"/>
    </row>
    <row r="1111" spans="1:8" ht="30" customHeight="1" x14ac:dyDescent="0.25">
      <c r="A1111" s="159" t="s">
        <v>795</v>
      </c>
      <c r="B1111" s="160" t="s">
        <v>796</v>
      </c>
      <c r="C1111" s="161" t="s">
        <v>797</v>
      </c>
      <c r="D1111" s="160" t="s">
        <v>32</v>
      </c>
      <c r="E1111" s="162"/>
      <c r="F1111" s="163"/>
      <c r="G1111" s="164"/>
      <c r="H1111" s="152"/>
    </row>
    <row r="1112" spans="1:8" ht="30" customHeight="1" x14ac:dyDescent="0.25">
      <c r="A1112" s="97">
        <v>12865</v>
      </c>
      <c r="B1112" s="93" t="s">
        <v>221</v>
      </c>
      <c r="C1112" s="96" t="s">
        <v>798</v>
      </c>
      <c r="D1112" s="93" t="s">
        <v>32</v>
      </c>
      <c r="E1112" s="94">
        <v>1</v>
      </c>
      <c r="F1112" s="95"/>
      <c r="G1112" s="132"/>
    </row>
    <row r="1113" spans="1:8" ht="30" customHeight="1" x14ac:dyDescent="0.25">
      <c r="A1113" s="97">
        <v>125</v>
      </c>
      <c r="B1113" s="93" t="s">
        <v>221</v>
      </c>
      <c r="C1113" s="96" t="s">
        <v>799</v>
      </c>
      <c r="D1113" s="93" t="s">
        <v>230</v>
      </c>
      <c r="E1113" s="94">
        <v>1.4999999999999999E-2</v>
      </c>
      <c r="F1113" s="95"/>
      <c r="G1113" s="132"/>
      <c r="H1113" s="98"/>
    </row>
    <row r="1114" spans="1:8" ht="30" customHeight="1" x14ac:dyDescent="0.25">
      <c r="A1114" s="97">
        <v>4</v>
      </c>
      <c r="B1114" s="125" t="s">
        <v>190</v>
      </c>
      <c r="C1114" s="126" t="s">
        <v>231</v>
      </c>
      <c r="D1114" s="125" t="s">
        <v>192</v>
      </c>
      <c r="E1114" s="127">
        <v>1</v>
      </c>
      <c r="F1114" s="128"/>
      <c r="G1114" s="171"/>
    </row>
    <row r="1115" spans="1:8" ht="30" customHeight="1" x14ac:dyDescent="0.25">
      <c r="A1115" s="97">
        <v>5</v>
      </c>
      <c r="B1115" s="125" t="s">
        <v>190</v>
      </c>
      <c r="C1115" s="126" t="s">
        <v>218</v>
      </c>
      <c r="D1115" s="125" t="s">
        <v>192</v>
      </c>
      <c r="E1115" s="127">
        <v>0.8</v>
      </c>
      <c r="F1115" s="128"/>
      <c r="G1115" s="171"/>
    </row>
    <row r="1116" spans="1:8" ht="30" customHeight="1" x14ac:dyDescent="0.25">
      <c r="A1116" s="97"/>
      <c r="B1116" s="125"/>
      <c r="C1116" s="126"/>
      <c r="D1116" s="125"/>
      <c r="E1116" s="127"/>
      <c r="F1116" s="128"/>
      <c r="G1116" s="132"/>
    </row>
    <row r="1117" spans="1:8" ht="30" customHeight="1" x14ac:dyDescent="0.25">
      <c r="A1117" s="159" t="s">
        <v>800</v>
      </c>
      <c r="B1117" s="160" t="s">
        <v>801</v>
      </c>
      <c r="C1117" s="161" t="s">
        <v>802</v>
      </c>
      <c r="D1117" s="160" t="s">
        <v>32</v>
      </c>
      <c r="E1117" s="162"/>
      <c r="F1117" s="163"/>
      <c r="G1117" s="164"/>
    </row>
    <row r="1118" spans="1:8" ht="30" customHeight="1" x14ac:dyDescent="0.25">
      <c r="A1118" s="97">
        <v>12864</v>
      </c>
      <c r="B1118" s="93" t="s">
        <v>221</v>
      </c>
      <c r="C1118" s="96" t="s">
        <v>803</v>
      </c>
      <c r="D1118" s="93" t="s">
        <v>32</v>
      </c>
      <c r="E1118" s="94">
        <v>1</v>
      </c>
      <c r="F1118" s="95"/>
      <c r="G1118" s="132"/>
    </row>
    <row r="1119" spans="1:8" ht="30" customHeight="1" x14ac:dyDescent="0.25">
      <c r="A1119" s="97">
        <v>125</v>
      </c>
      <c r="B1119" s="93" t="s">
        <v>221</v>
      </c>
      <c r="C1119" s="96" t="s">
        <v>799</v>
      </c>
      <c r="D1119" s="93" t="s">
        <v>230</v>
      </c>
      <c r="E1119" s="94">
        <v>1.4999999999999999E-2</v>
      </c>
      <c r="F1119" s="95"/>
      <c r="G1119" s="132"/>
      <c r="H1119" s="98"/>
    </row>
    <row r="1120" spans="1:8" ht="30" customHeight="1" x14ac:dyDescent="0.25">
      <c r="A1120" s="97">
        <v>4</v>
      </c>
      <c r="B1120" s="125" t="s">
        <v>190</v>
      </c>
      <c r="C1120" s="126" t="s">
        <v>231</v>
      </c>
      <c r="D1120" s="125" t="s">
        <v>192</v>
      </c>
      <c r="E1120" s="127">
        <v>1</v>
      </c>
      <c r="F1120" s="128"/>
      <c r="G1120" s="171"/>
    </row>
    <row r="1121" spans="1:8" ht="30" customHeight="1" x14ac:dyDescent="0.25">
      <c r="A1121" s="97">
        <v>5</v>
      </c>
      <c r="B1121" s="125" t="s">
        <v>190</v>
      </c>
      <c r="C1121" s="126" t="s">
        <v>218</v>
      </c>
      <c r="D1121" s="125" t="s">
        <v>192</v>
      </c>
      <c r="E1121" s="127">
        <v>0.8</v>
      </c>
      <c r="F1121" s="128"/>
      <c r="G1121" s="171"/>
    </row>
    <row r="1122" spans="1:8" ht="30" customHeight="1" x14ac:dyDescent="0.25">
      <c r="A1122" s="97"/>
      <c r="B1122" s="125"/>
      <c r="C1122" s="126"/>
      <c r="D1122" s="125"/>
      <c r="E1122" s="127"/>
      <c r="F1122" s="128"/>
      <c r="G1122" s="132"/>
    </row>
    <row r="1123" spans="1:8" ht="30" customHeight="1" x14ac:dyDescent="0.25">
      <c r="A1123" s="159" t="s">
        <v>804</v>
      </c>
      <c r="B1123" s="160" t="s">
        <v>805</v>
      </c>
      <c r="C1123" s="161" t="s">
        <v>806</v>
      </c>
      <c r="D1123" s="160" t="s">
        <v>1</v>
      </c>
      <c r="E1123" s="162"/>
      <c r="F1123" s="163"/>
      <c r="G1123" s="164"/>
    </row>
    <row r="1124" spans="1:8" ht="30" customHeight="1" x14ac:dyDescent="0.25">
      <c r="A1124" s="97">
        <v>9262</v>
      </c>
      <c r="B1124" s="93" t="s">
        <v>221</v>
      </c>
      <c r="C1124" s="96" t="s">
        <v>807</v>
      </c>
      <c r="D1124" s="93" t="s">
        <v>1</v>
      </c>
      <c r="E1124" s="94">
        <v>1</v>
      </c>
      <c r="F1124" s="95"/>
      <c r="G1124" s="132"/>
    </row>
    <row r="1125" spans="1:8" ht="30" customHeight="1" x14ac:dyDescent="0.25">
      <c r="A1125" s="97">
        <v>1903</v>
      </c>
      <c r="B1125" s="93" t="s">
        <v>221</v>
      </c>
      <c r="C1125" s="96" t="s">
        <v>808</v>
      </c>
      <c r="D1125" s="93" t="s">
        <v>230</v>
      </c>
      <c r="E1125" s="94">
        <v>0.03</v>
      </c>
      <c r="F1125" s="95"/>
      <c r="G1125" s="132"/>
      <c r="H1125" s="98"/>
    </row>
    <row r="1126" spans="1:8" ht="30" customHeight="1" x14ac:dyDescent="0.25">
      <c r="A1126" s="97">
        <v>4</v>
      </c>
      <c r="B1126" s="125" t="s">
        <v>190</v>
      </c>
      <c r="C1126" s="126" t="s">
        <v>231</v>
      </c>
      <c r="D1126" s="125" t="s">
        <v>192</v>
      </c>
      <c r="E1126" s="127">
        <v>0.3</v>
      </c>
      <c r="F1126" s="95"/>
      <c r="G1126" s="171"/>
    </row>
    <row r="1127" spans="1:8" ht="30" customHeight="1" x14ac:dyDescent="0.25">
      <c r="A1127" s="124"/>
      <c r="B1127" s="125"/>
      <c r="C1127" s="126"/>
      <c r="D1127" s="125"/>
      <c r="E1127" s="127"/>
      <c r="F1127" s="128"/>
      <c r="G1127" s="129"/>
    </row>
    <row r="1128" spans="1:8" ht="30" customHeight="1" x14ac:dyDescent="0.25">
      <c r="A1128" s="159" t="s">
        <v>809</v>
      </c>
      <c r="B1128" s="160" t="s">
        <v>810</v>
      </c>
      <c r="C1128" s="161" t="s">
        <v>811</v>
      </c>
      <c r="D1128" s="160" t="s">
        <v>1</v>
      </c>
      <c r="E1128" s="162"/>
      <c r="F1128" s="163"/>
      <c r="G1128" s="164"/>
      <c r="H1128" s="152"/>
    </row>
    <row r="1129" spans="1:8" ht="30" customHeight="1" x14ac:dyDescent="0.25">
      <c r="A1129" s="97">
        <v>13332</v>
      </c>
      <c r="B1129" s="93" t="s">
        <v>221</v>
      </c>
      <c r="C1129" s="96" t="s">
        <v>811</v>
      </c>
      <c r="D1129" s="93" t="s">
        <v>1</v>
      </c>
      <c r="E1129" s="94">
        <v>1</v>
      </c>
      <c r="F1129" s="95"/>
      <c r="G1129" s="132"/>
    </row>
    <row r="1130" spans="1:8" ht="30" customHeight="1" x14ac:dyDescent="0.25">
      <c r="A1130" s="124"/>
      <c r="B1130" s="125"/>
      <c r="C1130" s="126"/>
      <c r="D1130" s="125"/>
      <c r="E1130" s="127"/>
      <c r="F1130" s="128"/>
      <c r="G1130" s="129"/>
    </row>
    <row r="1131" spans="1:8" ht="30" customHeight="1" x14ac:dyDescent="0.25">
      <c r="A1131" s="159" t="s">
        <v>812</v>
      </c>
      <c r="B1131" s="160" t="s">
        <v>813</v>
      </c>
      <c r="C1131" s="161" t="s">
        <v>814</v>
      </c>
      <c r="D1131" s="160" t="s">
        <v>219</v>
      </c>
      <c r="E1131" s="162"/>
      <c r="F1131" s="163"/>
      <c r="G1131" s="164"/>
      <c r="H1131" s="152"/>
    </row>
    <row r="1132" spans="1:8" ht="30" customHeight="1" x14ac:dyDescent="0.25">
      <c r="A1132" s="97">
        <v>10416</v>
      </c>
      <c r="B1132" s="93" t="s">
        <v>221</v>
      </c>
      <c r="C1132" s="96" t="s">
        <v>815</v>
      </c>
      <c r="D1132" s="93" t="s">
        <v>219</v>
      </c>
      <c r="E1132" s="94">
        <v>1</v>
      </c>
      <c r="F1132" s="95"/>
      <c r="G1132" s="132"/>
    </row>
    <row r="1133" spans="1:8" ht="30" customHeight="1" x14ac:dyDescent="0.25">
      <c r="A1133" s="124"/>
      <c r="B1133" s="125"/>
      <c r="C1133" s="126"/>
      <c r="D1133" s="125"/>
      <c r="E1133" s="127"/>
      <c r="F1133" s="128"/>
      <c r="G1133" s="129"/>
    </row>
    <row r="1134" spans="1:8" ht="30" customHeight="1" x14ac:dyDescent="0.25">
      <c r="A1134" s="159" t="s">
        <v>816</v>
      </c>
      <c r="B1134" s="160" t="s">
        <v>817</v>
      </c>
      <c r="C1134" s="161" t="s">
        <v>818</v>
      </c>
      <c r="D1134" s="160" t="s">
        <v>219</v>
      </c>
      <c r="E1134" s="162"/>
      <c r="F1134" s="163"/>
      <c r="G1134" s="164"/>
      <c r="H1134" s="152"/>
    </row>
    <row r="1135" spans="1:8" ht="30" customHeight="1" x14ac:dyDescent="0.25">
      <c r="A1135" s="97">
        <v>442</v>
      </c>
      <c r="B1135" s="125" t="s">
        <v>201</v>
      </c>
      <c r="C1135" s="126" t="s">
        <v>414</v>
      </c>
      <c r="D1135" s="125" t="s">
        <v>179</v>
      </c>
      <c r="E1135" s="127">
        <v>4</v>
      </c>
      <c r="F1135" s="95"/>
      <c r="G1135" s="132"/>
    </row>
    <row r="1136" spans="1:8" ht="30" customHeight="1" x14ac:dyDescent="0.25">
      <c r="A1136" s="97">
        <v>11186</v>
      </c>
      <c r="B1136" s="125" t="s">
        <v>201</v>
      </c>
      <c r="C1136" s="126" t="s">
        <v>819</v>
      </c>
      <c r="D1136" s="125" t="s">
        <v>219</v>
      </c>
      <c r="E1136" s="127">
        <v>1</v>
      </c>
      <c r="F1136" s="95"/>
      <c r="G1136" s="132"/>
    </row>
    <row r="1137" spans="1:8" ht="30" customHeight="1" x14ac:dyDescent="0.25">
      <c r="A1137" s="97">
        <v>5</v>
      </c>
      <c r="B1137" s="125" t="s">
        <v>190</v>
      </c>
      <c r="C1137" s="126" t="s">
        <v>218</v>
      </c>
      <c r="D1137" s="125" t="s">
        <v>192</v>
      </c>
      <c r="E1137" s="127">
        <v>0.4</v>
      </c>
      <c r="F1137" s="95"/>
      <c r="G1137" s="171"/>
    </row>
    <row r="1138" spans="1:8" ht="30" customHeight="1" x14ac:dyDescent="0.25">
      <c r="A1138" s="97">
        <v>25</v>
      </c>
      <c r="B1138" s="125" t="s">
        <v>190</v>
      </c>
      <c r="C1138" s="126" t="s">
        <v>264</v>
      </c>
      <c r="D1138" s="125" t="s">
        <v>192</v>
      </c>
      <c r="E1138" s="127">
        <v>2</v>
      </c>
      <c r="F1138" s="95"/>
      <c r="G1138" s="171"/>
    </row>
    <row r="1139" spans="1:8" ht="30" customHeight="1" x14ac:dyDescent="0.25">
      <c r="A1139" s="124"/>
      <c r="B1139" s="125"/>
      <c r="C1139" s="126"/>
      <c r="D1139" s="125"/>
      <c r="E1139" s="127"/>
      <c r="F1139" s="128"/>
      <c r="G1139" s="129"/>
    </row>
    <row r="1140" spans="1:8" ht="30" customHeight="1" x14ac:dyDescent="0.25">
      <c r="A1140" s="159" t="s">
        <v>820</v>
      </c>
      <c r="B1140" s="160" t="s">
        <v>801</v>
      </c>
      <c r="C1140" s="161" t="s">
        <v>802</v>
      </c>
      <c r="D1140" s="160" t="s">
        <v>32</v>
      </c>
      <c r="E1140" s="162"/>
      <c r="F1140" s="163"/>
      <c r="G1140" s="164"/>
      <c r="H1140" s="152"/>
    </row>
    <row r="1141" spans="1:8" ht="30" customHeight="1" x14ac:dyDescent="0.25">
      <c r="A1141" s="97">
        <v>12864</v>
      </c>
      <c r="B1141" s="93" t="s">
        <v>221</v>
      </c>
      <c r="C1141" s="96" t="s">
        <v>803</v>
      </c>
      <c r="D1141" s="93" t="s">
        <v>32</v>
      </c>
      <c r="E1141" s="94">
        <v>1</v>
      </c>
      <c r="F1141" s="95"/>
      <c r="G1141" s="132"/>
    </row>
    <row r="1142" spans="1:8" ht="30" customHeight="1" x14ac:dyDescent="0.25">
      <c r="A1142" s="97">
        <v>125</v>
      </c>
      <c r="B1142" s="93" t="s">
        <v>221</v>
      </c>
      <c r="C1142" s="96" t="s">
        <v>799</v>
      </c>
      <c r="D1142" s="93" t="s">
        <v>230</v>
      </c>
      <c r="E1142" s="94">
        <v>1.4999999999999999E-2</v>
      </c>
      <c r="F1142" s="95"/>
      <c r="G1142" s="132"/>
      <c r="H1142" s="98"/>
    </row>
    <row r="1143" spans="1:8" ht="30" customHeight="1" x14ac:dyDescent="0.25">
      <c r="A1143" s="97">
        <v>4</v>
      </c>
      <c r="B1143" s="125" t="s">
        <v>190</v>
      </c>
      <c r="C1143" s="126" t="s">
        <v>231</v>
      </c>
      <c r="D1143" s="125" t="s">
        <v>192</v>
      </c>
      <c r="E1143" s="127">
        <v>1</v>
      </c>
      <c r="F1143" s="128"/>
      <c r="G1143" s="171"/>
    </row>
    <row r="1144" spans="1:8" ht="30" customHeight="1" x14ac:dyDescent="0.25">
      <c r="A1144" s="97">
        <v>5</v>
      </c>
      <c r="B1144" s="125" t="s">
        <v>190</v>
      </c>
      <c r="C1144" s="126" t="s">
        <v>218</v>
      </c>
      <c r="D1144" s="125" t="s">
        <v>192</v>
      </c>
      <c r="E1144" s="127">
        <v>0.8</v>
      </c>
      <c r="F1144" s="128"/>
      <c r="G1144" s="171"/>
    </row>
    <row r="1145" spans="1:8" ht="30" customHeight="1" x14ac:dyDescent="0.25">
      <c r="A1145" s="124"/>
      <c r="B1145" s="125"/>
      <c r="C1145" s="126"/>
      <c r="D1145" s="125"/>
      <c r="E1145" s="127"/>
      <c r="F1145" s="128"/>
      <c r="G1145" s="129"/>
    </row>
    <row r="1146" spans="1:8" ht="30" customHeight="1" x14ac:dyDescent="0.25">
      <c r="A1146" s="159" t="s">
        <v>821</v>
      </c>
      <c r="B1146" s="160" t="s">
        <v>796</v>
      </c>
      <c r="C1146" s="161" t="s">
        <v>822</v>
      </c>
      <c r="D1146" s="160" t="s">
        <v>32</v>
      </c>
      <c r="E1146" s="162"/>
      <c r="F1146" s="163"/>
      <c r="G1146" s="164"/>
      <c r="H1146" s="152"/>
    </row>
    <row r="1147" spans="1:8" ht="30" customHeight="1" x14ac:dyDescent="0.25">
      <c r="A1147" s="97">
        <v>12865</v>
      </c>
      <c r="B1147" s="93" t="s">
        <v>221</v>
      </c>
      <c r="C1147" s="96" t="s">
        <v>798</v>
      </c>
      <c r="D1147" s="93" t="s">
        <v>32</v>
      </c>
      <c r="E1147" s="94">
        <v>1</v>
      </c>
      <c r="F1147" s="95"/>
      <c r="G1147" s="132"/>
    </row>
    <row r="1148" spans="1:8" ht="30" customHeight="1" x14ac:dyDescent="0.25">
      <c r="A1148" s="97">
        <v>125</v>
      </c>
      <c r="B1148" s="93" t="s">
        <v>221</v>
      </c>
      <c r="C1148" s="96" t="s">
        <v>799</v>
      </c>
      <c r="D1148" s="93" t="s">
        <v>230</v>
      </c>
      <c r="E1148" s="94">
        <v>1.4999999999999999E-2</v>
      </c>
      <c r="F1148" s="95"/>
      <c r="G1148" s="132"/>
      <c r="H1148" s="98"/>
    </row>
    <row r="1149" spans="1:8" ht="30" customHeight="1" x14ac:dyDescent="0.25">
      <c r="A1149" s="97">
        <v>4</v>
      </c>
      <c r="B1149" s="125" t="s">
        <v>190</v>
      </c>
      <c r="C1149" s="126" t="s">
        <v>231</v>
      </c>
      <c r="D1149" s="125" t="s">
        <v>192</v>
      </c>
      <c r="E1149" s="127">
        <v>1</v>
      </c>
      <c r="F1149" s="128"/>
      <c r="G1149" s="171"/>
    </row>
    <row r="1150" spans="1:8" ht="30" customHeight="1" x14ac:dyDescent="0.25">
      <c r="A1150" s="97">
        <v>5</v>
      </c>
      <c r="B1150" s="125" t="s">
        <v>190</v>
      </c>
      <c r="C1150" s="126" t="s">
        <v>218</v>
      </c>
      <c r="D1150" s="125" t="s">
        <v>192</v>
      </c>
      <c r="E1150" s="127">
        <v>0.8</v>
      </c>
      <c r="F1150" s="128"/>
      <c r="G1150" s="171"/>
    </row>
    <row r="1151" spans="1:8" ht="30" customHeight="1" x14ac:dyDescent="0.25">
      <c r="A1151" s="124"/>
      <c r="B1151" s="125"/>
      <c r="C1151" s="126"/>
      <c r="D1151" s="125"/>
      <c r="E1151" s="127"/>
      <c r="F1151" s="128"/>
      <c r="G1151" s="129"/>
    </row>
    <row r="1152" spans="1:8" ht="30" customHeight="1" x14ac:dyDescent="0.25">
      <c r="A1152" s="159" t="s">
        <v>823</v>
      </c>
      <c r="B1152" s="160" t="s">
        <v>824</v>
      </c>
      <c r="C1152" s="161" t="s">
        <v>825</v>
      </c>
      <c r="D1152" s="160" t="s">
        <v>230</v>
      </c>
      <c r="E1152" s="162"/>
      <c r="F1152" s="163"/>
      <c r="G1152" s="164"/>
      <c r="H1152" s="152"/>
    </row>
    <row r="1153" spans="1:8" ht="30" customHeight="1" x14ac:dyDescent="0.25">
      <c r="A1153" s="97">
        <v>4</v>
      </c>
      <c r="B1153" s="125" t="s">
        <v>190</v>
      </c>
      <c r="C1153" s="126" t="s">
        <v>231</v>
      </c>
      <c r="D1153" s="125" t="s">
        <v>192</v>
      </c>
      <c r="E1153" s="127">
        <v>0.22500000000000001</v>
      </c>
      <c r="F1153" s="128"/>
      <c r="G1153" s="171"/>
    </row>
    <row r="1154" spans="1:8" ht="30" customHeight="1" x14ac:dyDescent="0.25">
      <c r="A1154" s="97">
        <v>5</v>
      </c>
      <c r="B1154" s="125" t="s">
        <v>190</v>
      </c>
      <c r="C1154" s="126" t="s">
        <v>218</v>
      </c>
      <c r="D1154" s="125" t="s">
        <v>192</v>
      </c>
      <c r="E1154" s="127">
        <v>2.3248000000000002</v>
      </c>
      <c r="F1154" s="128"/>
      <c r="G1154" s="171"/>
    </row>
    <row r="1155" spans="1:8" ht="30" customHeight="1" x14ac:dyDescent="0.25">
      <c r="A1155" s="124"/>
      <c r="B1155" s="125"/>
      <c r="C1155" s="126"/>
      <c r="D1155" s="125"/>
      <c r="E1155" s="127"/>
      <c r="F1155" s="128"/>
      <c r="G1155" s="129"/>
    </row>
    <row r="1156" spans="1:8" ht="30" customHeight="1" x14ac:dyDescent="0.25">
      <c r="A1156" s="159" t="s">
        <v>826</v>
      </c>
      <c r="B1156" s="160" t="s">
        <v>827</v>
      </c>
      <c r="C1156" s="161" t="s">
        <v>828</v>
      </c>
      <c r="D1156" s="160" t="s">
        <v>1</v>
      </c>
      <c r="E1156" s="162"/>
      <c r="F1156" s="163"/>
      <c r="G1156" s="164"/>
      <c r="H1156" s="152"/>
    </row>
    <row r="1157" spans="1:8" ht="30" customHeight="1" x14ac:dyDescent="0.25">
      <c r="A1157" s="97">
        <v>39577</v>
      </c>
      <c r="B1157" s="125" t="s">
        <v>201</v>
      </c>
      <c r="C1157" s="126" t="s">
        <v>829</v>
      </c>
      <c r="D1157" s="125" t="s">
        <v>1</v>
      </c>
      <c r="E1157" s="127">
        <v>1</v>
      </c>
      <c r="F1157" s="95"/>
      <c r="G1157" s="129"/>
    </row>
    <row r="1158" spans="1:8" ht="30" customHeight="1" x14ac:dyDescent="0.25">
      <c r="A1158" s="124"/>
      <c r="B1158" s="125"/>
      <c r="C1158" s="126"/>
      <c r="D1158" s="125"/>
      <c r="E1158" s="127"/>
      <c r="F1158" s="128"/>
      <c r="G1158" s="129"/>
    </row>
    <row r="1159" spans="1:8" ht="30" customHeight="1" x14ac:dyDescent="0.25">
      <c r="A1159" s="159" t="s">
        <v>830</v>
      </c>
      <c r="B1159" s="160" t="s">
        <v>831</v>
      </c>
      <c r="C1159" s="161" t="s">
        <v>832</v>
      </c>
      <c r="D1159" s="160" t="s">
        <v>1</v>
      </c>
      <c r="E1159" s="162"/>
      <c r="F1159" s="163"/>
      <c r="G1159" s="164"/>
      <c r="H1159" s="152"/>
    </row>
    <row r="1160" spans="1:8" ht="30" customHeight="1" x14ac:dyDescent="0.25">
      <c r="A1160" s="97">
        <v>42424</v>
      </c>
      <c r="B1160" s="125" t="s">
        <v>201</v>
      </c>
      <c r="C1160" s="126" t="s">
        <v>833</v>
      </c>
      <c r="D1160" s="125" t="s">
        <v>1</v>
      </c>
      <c r="E1160" s="127">
        <v>1</v>
      </c>
      <c r="F1160" s="95"/>
      <c r="G1160" s="129"/>
    </row>
    <row r="1161" spans="1:8" ht="30" customHeight="1" x14ac:dyDescent="0.25">
      <c r="A1161" s="124"/>
      <c r="B1161" s="125"/>
      <c r="C1161" s="126"/>
      <c r="D1161" s="125"/>
      <c r="E1161" s="127"/>
      <c r="F1161" s="128"/>
      <c r="G1161" s="129"/>
    </row>
    <row r="1162" spans="1:8" ht="30" customHeight="1" x14ac:dyDescent="0.25">
      <c r="A1162" s="159" t="s">
        <v>834</v>
      </c>
      <c r="B1162" s="160" t="s">
        <v>835</v>
      </c>
      <c r="C1162" s="161" t="s">
        <v>836</v>
      </c>
      <c r="D1162" s="160" t="s">
        <v>1</v>
      </c>
      <c r="E1162" s="162"/>
      <c r="F1162" s="163"/>
      <c r="G1162" s="164"/>
      <c r="H1162" s="152"/>
    </row>
    <row r="1163" spans="1:8" ht="30" customHeight="1" x14ac:dyDescent="0.25">
      <c r="A1163" s="97">
        <v>42425</v>
      </c>
      <c r="B1163" s="125" t="s">
        <v>201</v>
      </c>
      <c r="C1163" s="126" t="s">
        <v>837</v>
      </c>
      <c r="D1163" s="125" t="s">
        <v>1</v>
      </c>
      <c r="E1163" s="127">
        <v>1</v>
      </c>
      <c r="F1163" s="95"/>
      <c r="G1163" s="129"/>
    </row>
    <row r="1164" spans="1:8" ht="30" customHeight="1" x14ac:dyDescent="0.25">
      <c r="A1164" s="124"/>
      <c r="B1164" s="125"/>
      <c r="C1164" s="126"/>
      <c r="D1164" s="125"/>
      <c r="E1164" s="127"/>
      <c r="F1164" s="128"/>
      <c r="G1164" s="129"/>
    </row>
    <row r="1165" spans="1:8" ht="30" customHeight="1" x14ac:dyDescent="0.25">
      <c r="A1165" s="159" t="s">
        <v>838</v>
      </c>
      <c r="B1165" s="160" t="s">
        <v>839</v>
      </c>
      <c r="C1165" s="161" t="s">
        <v>840</v>
      </c>
      <c r="D1165" s="160" t="s">
        <v>1</v>
      </c>
      <c r="E1165" s="162"/>
      <c r="F1165" s="163"/>
      <c r="G1165" s="164"/>
      <c r="H1165" s="152"/>
    </row>
    <row r="1166" spans="1:8" ht="30" customHeight="1" x14ac:dyDescent="0.25">
      <c r="A1166" s="97">
        <v>42422</v>
      </c>
      <c r="B1166" s="125" t="s">
        <v>201</v>
      </c>
      <c r="C1166" s="126" t="s">
        <v>841</v>
      </c>
      <c r="D1166" s="125" t="s">
        <v>1</v>
      </c>
      <c r="E1166" s="127">
        <v>1</v>
      </c>
      <c r="F1166" s="95"/>
      <c r="G1166" s="129"/>
    </row>
    <row r="1167" spans="1:8" ht="30" customHeight="1" x14ac:dyDescent="0.25">
      <c r="A1167" s="124"/>
      <c r="B1167" s="125"/>
      <c r="C1167" s="126"/>
      <c r="D1167" s="125"/>
      <c r="E1167" s="127"/>
      <c r="F1167" s="128"/>
      <c r="G1167" s="129"/>
    </row>
    <row r="1168" spans="1:8" ht="30" customHeight="1" x14ac:dyDescent="0.25">
      <c r="A1168" s="159" t="s">
        <v>842</v>
      </c>
      <c r="B1168" s="160" t="s">
        <v>843</v>
      </c>
      <c r="C1168" s="161" t="s">
        <v>844</v>
      </c>
      <c r="D1168" s="160" t="s">
        <v>1</v>
      </c>
      <c r="E1168" s="162"/>
      <c r="F1168" s="163"/>
      <c r="G1168" s="164"/>
      <c r="H1168" s="152"/>
    </row>
    <row r="1169" spans="1:8" ht="30" customHeight="1" x14ac:dyDescent="0.25">
      <c r="A1169" s="97">
        <v>39554</v>
      </c>
      <c r="B1169" s="125" t="s">
        <v>201</v>
      </c>
      <c r="C1169" s="126" t="s">
        <v>845</v>
      </c>
      <c r="D1169" s="125" t="s">
        <v>1</v>
      </c>
      <c r="E1169" s="127">
        <v>1</v>
      </c>
      <c r="F1169" s="95"/>
      <c r="G1169" s="129"/>
    </row>
    <row r="1170" spans="1:8" ht="30" customHeight="1" x14ac:dyDescent="0.25">
      <c r="A1170" s="124"/>
      <c r="B1170" s="125"/>
      <c r="C1170" s="126"/>
      <c r="D1170" s="125"/>
      <c r="E1170" s="127"/>
      <c r="F1170" s="128"/>
      <c r="G1170" s="129"/>
    </row>
    <row r="1171" spans="1:8" ht="30" customHeight="1" x14ac:dyDescent="0.25">
      <c r="A1171" s="159" t="s">
        <v>846</v>
      </c>
      <c r="B1171" s="160" t="s">
        <v>847</v>
      </c>
      <c r="C1171" s="161" t="s">
        <v>848</v>
      </c>
      <c r="D1171" s="160" t="s">
        <v>1</v>
      </c>
      <c r="E1171" s="162"/>
      <c r="F1171" s="163"/>
      <c r="G1171" s="164"/>
      <c r="H1171" s="152"/>
    </row>
    <row r="1172" spans="1:8" ht="30" customHeight="1" x14ac:dyDescent="0.25">
      <c r="A1172" s="97">
        <v>39559</v>
      </c>
      <c r="B1172" s="125" t="s">
        <v>201</v>
      </c>
      <c r="C1172" s="126" t="s">
        <v>849</v>
      </c>
      <c r="D1172" s="125" t="s">
        <v>1</v>
      </c>
      <c r="E1172" s="127">
        <v>1</v>
      </c>
      <c r="F1172" s="95"/>
      <c r="G1172" s="129"/>
    </row>
    <row r="1173" spans="1:8" ht="30" customHeight="1" x14ac:dyDescent="0.25">
      <c r="A1173" s="124"/>
      <c r="B1173" s="125"/>
      <c r="C1173" s="126"/>
      <c r="D1173" s="125"/>
      <c r="E1173" s="127"/>
      <c r="F1173" s="128"/>
      <c r="G1173" s="129"/>
    </row>
    <row r="1174" spans="1:8" ht="30" customHeight="1" x14ac:dyDescent="0.25">
      <c r="A1174" s="159" t="s">
        <v>850</v>
      </c>
      <c r="B1174" s="160" t="s">
        <v>851</v>
      </c>
      <c r="C1174" s="161" t="s">
        <v>852</v>
      </c>
      <c r="D1174" s="160" t="s">
        <v>1</v>
      </c>
      <c r="E1174" s="162"/>
      <c r="F1174" s="163"/>
      <c r="G1174" s="164"/>
      <c r="H1174" s="152"/>
    </row>
    <row r="1175" spans="1:8" ht="30" customHeight="1" x14ac:dyDescent="0.25">
      <c r="A1175" s="97">
        <v>42419</v>
      </c>
      <c r="B1175" s="125" t="s">
        <v>201</v>
      </c>
      <c r="C1175" s="126" t="s">
        <v>853</v>
      </c>
      <c r="D1175" s="125" t="s">
        <v>1</v>
      </c>
      <c r="E1175" s="127">
        <v>1</v>
      </c>
      <c r="F1175" s="95"/>
      <c r="G1175" s="129"/>
    </row>
    <row r="1176" spans="1:8" ht="30" customHeight="1" x14ac:dyDescent="0.25">
      <c r="A1176" s="124"/>
      <c r="B1176" s="125"/>
      <c r="C1176" s="126"/>
      <c r="D1176" s="125"/>
      <c r="E1176" s="127"/>
      <c r="F1176" s="128"/>
      <c r="G1176" s="129"/>
    </row>
    <row r="1177" spans="1:8" ht="30" customHeight="1" x14ac:dyDescent="0.25">
      <c r="A1177" s="159" t="s">
        <v>854</v>
      </c>
      <c r="B1177" s="160" t="s">
        <v>855</v>
      </c>
      <c r="C1177" s="161" t="s">
        <v>856</v>
      </c>
      <c r="D1177" s="160" t="s">
        <v>1</v>
      </c>
      <c r="E1177" s="162"/>
      <c r="F1177" s="163"/>
      <c r="G1177" s="164"/>
      <c r="H1177" s="152"/>
    </row>
    <row r="1178" spans="1:8" ht="30" customHeight="1" x14ac:dyDescent="0.25">
      <c r="A1178" s="97">
        <v>42420</v>
      </c>
      <c r="B1178" s="125" t="s">
        <v>201</v>
      </c>
      <c r="C1178" s="126" t="s">
        <v>857</v>
      </c>
      <c r="D1178" s="125" t="s">
        <v>1</v>
      </c>
      <c r="E1178" s="127">
        <v>1</v>
      </c>
      <c r="F1178" s="95"/>
      <c r="G1178" s="129"/>
    </row>
    <row r="1179" spans="1:8" ht="30" customHeight="1" x14ac:dyDescent="0.25">
      <c r="A1179" s="124"/>
      <c r="B1179" s="125"/>
      <c r="C1179" s="126"/>
      <c r="D1179" s="125"/>
      <c r="E1179" s="127"/>
      <c r="F1179" s="128"/>
      <c r="G1179" s="129"/>
    </row>
    <row r="1180" spans="1:8" ht="30" customHeight="1" x14ac:dyDescent="0.25">
      <c r="A1180" s="159" t="s">
        <v>1947</v>
      </c>
      <c r="B1180" s="160" t="s">
        <v>858</v>
      </c>
      <c r="C1180" s="161" t="s">
        <v>859</v>
      </c>
      <c r="D1180" s="160" t="s">
        <v>1</v>
      </c>
      <c r="E1180" s="162"/>
      <c r="F1180" s="163"/>
      <c r="G1180" s="164"/>
      <c r="H1180" s="152"/>
    </row>
    <row r="1181" spans="1:8" ht="30" customHeight="1" x14ac:dyDescent="0.25">
      <c r="A1181" s="97">
        <v>13244</v>
      </c>
      <c r="B1181" s="93" t="s">
        <v>221</v>
      </c>
      <c r="C1181" s="96" t="s">
        <v>859</v>
      </c>
      <c r="D1181" s="93" t="s">
        <v>1</v>
      </c>
      <c r="E1181" s="94">
        <v>1</v>
      </c>
      <c r="F1181" s="95"/>
      <c r="G1181" s="132"/>
    </row>
    <row r="1182" spans="1:8" ht="30" customHeight="1" x14ac:dyDescent="0.25">
      <c r="A1182" s="124"/>
      <c r="B1182" s="125"/>
      <c r="C1182" s="126"/>
      <c r="D1182" s="125"/>
      <c r="E1182" s="127"/>
      <c r="F1182" s="128"/>
      <c r="G1182" s="129"/>
    </row>
    <row r="1183" spans="1:8" ht="30" customHeight="1" x14ac:dyDescent="0.25">
      <c r="A1183" s="159" t="s">
        <v>860</v>
      </c>
      <c r="B1183" s="160" t="s">
        <v>861</v>
      </c>
      <c r="C1183" s="161" t="s">
        <v>862</v>
      </c>
      <c r="D1183" s="160" t="s">
        <v>863</v>
      </c>
      <c r="E1183" s="162"/>
      <c r="F1183" s="163"/>
      <c r="G1183" s="164"/>
      <c r="H1183" s="152"/>
    </row>
    <row r="1184" spans="1:8" ht="30" customHeight="1" x14ac:dyDescent="0.25">
      <c r="A1184" s="97">
        <v>10775</v>
      </c>
      <c r="B1184" s="93" t="s">
        <v>201</v>
      </c>
      <c r="C1184" s="96" t="s">
        <v>862</v>
      </c>
      <c r="D1184" s="93" t="s">
        <v>863</v>
      </c>
      <c r="E1184" s="94">
        <v>1</v>
      </c>
      <c r="F1184" s="95"/>
      <c r="G1184" s="129"/>
    </row>
    <row r="1185" spans="1:7" ht="15.75" thickBot="1" x14ac:dyDescent="0.3">
      <c r="A1185" s="146"/>
      <c r="B1185" s="147"/>
      <c r="C1185" s="148"/>
      <c r="D1185" s="147"/>
      <c r="E1185" s="149"/>
      <c r="F1185" s="150"/>
      <c r="G1185" s="151"/>
    </row>
  </sheetData>
  <autoFilter ref="A10:A1184" xr:uid="{6E492A7E-7AF5-4159-8C22-01856D8086BD}"/>
  <mergeCells count="2">
    <mergeCell ref="A3:D3"/>
    <mergeCell ref="A4:B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39"/>
  <sheetViews>
    <sheetView tabSelected="1" view="pageBreakPreview" zoomScale="60" zoomScaleNormal="90" workbookViewId="0">
      <selection sqref="A1:D3"/>
    </sheetView>
  </sheetViews>
  <sheetFormatPr defaultRowHeight="15" x14ac:dyDescent="0.25"/>
  <cols>
    <col min="1" max="1" width="11.140625" customWidth="1"/>
    <col min="2" max="2" width="17.85546875" style="1" bestFit="1" customWidth="1"/>
    <col min="3" max="3" width="17.85546875" customWidth="1"/>
    <col min="4" max="4" width="80.28515625" customWidth="1"/>
    <col min="5" max="5" width="13" customWidth="1"/>
    <col min="6" max="6" width="18.85546875" style="189" customWidth="1"/>
    <col min="7" max="7" width="13.140625" customWidth="1"/>
    <col min="8" max="8" width="14.5703125" customWidth="1"/>
    <col min="9" max="9" width="14.7109375" customWidth="1"/>
    <col min="10" max="11" width="20.7109375" customWidth="1"/>
    <col min="12" max="12" width="18.5703125" customWidth="1"/>
    <col min="16" max="16" width="22" customWidth="1"/>
    <col min="17" max="17" width="10.85546875" customWidth="1"/>
    <col min="18" max="18" width="13.140625" customWidth="1"/>
  </cols>
  <sheetData>
    <row r="1" spans="1:16" ht="15.75" customHeight="1" x14ac:dyDescent="0.25">
      <c r="A1" s="201" t="s">
        <v>1982</v>
      </c>
      <c r="B1" s="202"/>
      <c r="C1" s="202"/>
      <c r="D1" s="202"/>
      <c r="E1" s="205" t="s">
        <v>864</v>
      </c>
      <c r="F1" s="206"/>
      <c r="G1" s="206"/>
      <c r="H1" s="207"/>
      <c r="I1" s="5"/>
      <c r="J1" s="6"/>
      <c r="K1" s="6"/>
      <c r="L1" s="7"/>
    </row>
    <row r="2" spans="1:16" ht="15.75" customHeight="1" x14ac:dyDescent="0.25">
      <c r="A2" s="203"/>
      <c r="B2" s="204"/>
      <c r="C2" s="204"/>
      <c r="D2" s="204"/>
      <c r="E2" s="208" t="s">
        <v>1979</v>
      </c>
      <c r="F2" s="209"/>
      <c r="G2" s="209"/>
      <c r="H2" s="210"/>
      <c r="I2" s="8"/>
      <c r="J2" s="9"/>
      <c r="K2" s="9"/>
      <c r="L2" s="10"/>
    </row>
    <row r="3" spans="1:16" ht="15.75" customHeight="1" x14ac:dyDescent="0.25">
      <c r="A3" s="203"/>
      <c r="B3" s="204"/>
      <c r="C3" s="204"/>
      <c r="D3" s="204"/>
      <c r="E3" s="211" t="s">
        <v>865</v>
      </c>
      <c r="F3" s="211"/>
      <c r="G3" s="212" t="s">
        <v>866</v>
      </c>
      <c r="H3" s="213"/>
      <c r="I3" s="11"/>
      <c r="J3" s="9"/>
      <c r="K3" s="9"/>
      <c r="L3" s="10"/>
    </row>
    <row r="4" spans="1:16" ht="38.25" customHeight="1" x14ac:dyDescent="0.25">
      <c r="A4" s="194" t="s">
        <v>867</v>
      </c>
      <c r="B4" s="195"/>
      <c r="C4" s="195"/>
      <c r="D4" s="195"/>
      <c r="E4" s="196">
        <v>44301</v>
      </c>
      <c r="F4" s="197"/>
      <c r="G4" s="12" t="s">
        <v>868</v>
      </c>
      <c r="H4" s="12" t="s">
        <v>869</v>
      </c>
      <c r="I4" s="8"/>
      <c r="J4" s="9"/>
      <c r="K4" s="9"/>
      <c r="L4" s="10"/>
    </row>
    <row r="5" spans="1:16" ht="16.5" x14ac:dyDescent="0.25">
      <c r="A5" s="13" t="s">
        <v>870</v>
      </c>
      <c r="B5" s="200" t="s">
        <v>871</v>
      </c>
      <c r="C5" s="200"/>
      <c r="D5" s="200"/>
      <c r="E5" s="198"/>
      <c r="F5" s="199"/>
      <c r="G5" s="14"/>
      <c r="H5" s="14"/>
      <c r="I5" s="8"/>
      <c r="J5" s="9"/>
      <c r="K5" s="9"/>
      <c r="L5" s="10"/>
    </row>
    <row r="6" spans="1:16" ht="16.5" customHeight="1" x14ac:dyDescent="0.25">
      <c r="A6" s="13" t="s">
        <v>872</v>
      </c>
      <c r="B6" s="214" t="s">
        <v>873</v>
      </c>
      <c r="C6" s="200"/>
      <c r="D6" s="200"/>
      <c r="E6" s="215" t="s">
        <v>874</v>
      </c>
      <c r="F6" s="215"/>
      <c r="G6" s="215"/>
      <c r="H6" s="215"/>
      <c r="I6" s="15"/>
      <c r="J6" s="216"/>
      <c r="K6" s="216"/>
      <c r="L6" s="217"/>
    </row>
    <row r="7" spans="1:16" ht="16.5" customHeight="1" x14ac:dyDescent="0.25">
      <c r="A7" s="218" t="s">
        <v>875</v>
      </c>
      <c r="B7" s="219"/>
      <c r="C7" s="16"/>
      <c r="D7" s="17"/>
      <c r="E7" s="220" t="s">
        <v>1978</v>
      </c>
      <c r="F7" s="220"/>
      <c r="G7" s="220"/>
      <c r="H7" s="220"/>
      <c r="I7" s="15"/>
      <c r="J7" s="216"/>
      <c r="K7" s="216"/>
      <c r="L7" s="217"/>
    </row>
    <row r="8" spans="1:16" ht="16.5" x14ac:dyDescent="0.25">
      <c r="A8" s="18" t="s">
        <v>876</v>
      </c>
      <c r="B8" s="92"/>
      <c r="C8" s="16"/>
      <c r="D8" s="17"/>
      <c r="E8" s="220"/>
      <c r="F8" s="220"/>
      <c r="G8" s="220"/>
      <c r="H8" s="220"/>
      <c r="I8" s="15"/>
      <c r="J8" s="221"/>
      <c r="K8" s="216"/>
      <c r="L8" s="217"/>
    </row>
    <row r="9" spans="1:16" s="27" customFormat="1" ht="30" customHeight="1" x14ac:dyDescent="0.25">
      <c r="A9" s="19" t="s">
        <v>0</v>
      </c>
      <c r="B9" s="20" t="s">
        <v>180</v>
      </c>
      <c r="C9" s="20" t="s">
        <v>181</v>
      </c>
      <c r="D9" s="21" t="s">
        <v>182</v>
      </c>
      <c r="E9" s="20" t="s">
        <v>183</v>
      </c>
      <c r="F9" s="177" t="s">
        <v>877</v>
      </c>
      <c r="G9" s="22" t="s">
        <v>184</v>
      </c>
      <c r="H9" s="22" t="s">
        <v>185</v>
      </c>
      <c r="I9" s="23" t="s">
        <v>878</v>
      </c>
      <c r="J9" s="24" t="s">
        <v>879</v>
      </c>
      <c r="K9" s="25" t="s">
        <v>880</v>
      </c>
      <c r="L9" s="26" t="s">
        <v>881</v>
      </c>
    </row>
    <row r="10" spans="1:16" s="27" customFormat="1" ht="20.100000000000001" customHeight="1" x14ac:dyDescent="0.25">
      <c r="A10" s="28">
        <v>1</v>
      </c>
      <c r="B10" s="29">
        <v>2</v>
      </c>
      <c r="C10" s="29">
        <v>3</v>
      </c>
      <c r="D10" s="30">
        <v>4</v>
      </c>
      <c r="E10" s="29">
        <v>5</v>
      </c>
      <c r="F10" s="178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2">
        <v>12</v>
      </c>
    </row>
    <row r="11" spans="1:16" s="27" customFormat="1" ht="20.100000000000001" customHeight="1" x14ac:dyDescent="0.25">
      <c r="A11" s="33" t="s">
        <v>882</v>
      </c>
      <c r="B11" s="35"/>
      <c r="C11" s="35"/>
      <c r="D11" s="36" t="s">
        <v>883</v>
      </c>
      <c r="E11" s="35"/>
      <c r="F11" s="179"/>
      <c r="G11" s="35"/>
      <c r="H11" s="35"/>
      <c r="I11" s="37"/>
      <c r="J11" s="38">
        <f>SUBTOTAL(9,J12:J14)</f>
        <v>0</v>
      </c>
      <c r="K11" s="38">
        <f>SUBTOTAL(9,K12:K14)</f>
        <v>0</v>
      </c>
      <c r="L11" s="39">
        <f>SUBTOTAL(9,L12:L14)</f>
        <v>0</v>
      </c>
      <c r="P11" s="176"/>
    </row>
    <row r="12" spans="1:16" s="27" customFormat="1" ht="20.100000000000001" customHeight="1" x14ac:dyDescent="0.25">
      <c r="A12" s="40" t="s">
        <v>884</v>
      </c>
      <c r="B12" s="74">
        <v>250101</v>
      </c>
      <c r="C12" s="42" t="s">
        <v>190</v>
      </c>
      <c r="D12" s="41" t="s">
        <v>885</v>
      </c>
      <c r="E12" s="42" t="s">
        <v>192</v>
      </c>
      <c r="F12" s="180">
        <f>110*6</f>
        <v>660</v>
      </c>
      <c r="G12" s="43"/>
      <c r="H12" s="43"/>
      <c r="I12" s="44"/>
      <c r="J12" s="44"/>
      <c r="K12" s="44"/>
      <c r="L12" s="45"/>
    </row>
    <row r="13" spans="1:16" s="27" customFormat="1" ht="20.100000000000001" customHeight="1" x14ac:dyDescent="0.25">
      <c r="A13" s="40" t="s">
        <v>886</v>
      </c>
      <c r="B13" s="42">
        <v>250110</v>
      </c>
      <c r="C13" s="42" t="s">
        <v>190</v>
      </c>
      <c r="D13" s="41" t="s">
        <v>887</v>
      </c>
      <c r="E13" s="42" t="s">
        <v>192</v>
      </c>
      <c r="F13" s="180">
        <f>220*6*2</f>
        <v>2640</v>
      </c>
      <c r="G13" s="43"/>
      <c r="H13" s="43"/>
      <c r="I13" s="44"/>
      <c r="J13" s="44"/>
      <c r="K13" s="44"/>
      <c r="L13" s="45"/>
    </row>
    <row r="14" spans="1:16" s="27" customFormat="1" ht="20.100000000000001" customHeight="1" x14ac:dyDescent="0.25">
      <c r="A14" s="40" t="s">
        <v>888</v>
      </c>
      <c r="B14" s="42">
        <v>250112</v>
      </c>
      <c r="C14" s="42" t="s">
        <v>190</v>
      </c>
      <c r="D14" s="41" t="s">
        <v>889</v>
      </c>
      <c r="E14" s="42" t="s">
        <v>192</v>
      </c>
      <c r="F14" s="180">
        <f>220*6</f>
        <v>1320</v>
      </c>
      <c r="G14" s="43"/>
      <c r="H14" s="43"/>
      <c r="I14" s="44"/>
      <c r="J14" s="44"/>
      <c r="K14" s="44"/>
      <c r="L14" s="45"/>
    </row>
    <row r="15" spans="1:16" s="27" customFormat="1" ht="20.100000000000001" customHeight="1" x14ac:dyDescent="0.25">
      <c r="A15" s="33" t="s">
        <v>890</v>
      </c>
      <c r="B15" s="35"/>
      <c r="C15" s="35"/>
      <c r="D15" s="36" t="s">
        <v>891</v>
      </c>
      <c r="E15" s="35"/>
      <c r="F15" s="179"/>
      <c r="G15" s="46"/>
      <c r="H15" s="46"/>
      <c r="I15" s="47"/>
      <c r="J15" s="47"/>
      <c r="K15" s="47"/>
      <c r="L15" s="48"/>
      <c r="P15" s="176"/>
    </row>
    <row r="16" spans="1:16" s="27" customFormat="1" ht="30" customHeight="1" x14ac:dyDescent="0.25">
      <c r="A16" s="49" t="s">
        <v>892</v>
      </c>
      <c r="B16" s="42" t="s">
        <v>860</v>
      </c>
      <c r="C16" s="42"/>
      <c r="D16" s="41" t="s">
        <v>862</v>
      </c>
      <c r="E16" s="42" t="s">
        <v>863</v>
      </c>
      <c r="F16" s="180">
        <v>6</v>
      </c>
      <c r="G16" s="43"/>
      <c r="H16" s="43"/>
      <c r="I16" s="44"/>
      <c r="J16" s="44"/>
      <c r="K16" s="44"/>
      <c r="L16" s="45"/>
    </row>
    <row r="17" spans="1:16" s="27" customFormat="1" ht="30" customHeight="1" x14ac:dyDescent="0.25">
      <c r="A17" s="49" t="s">
        <v>893</v>
      </c>
      <c r="B17" s="74">
        <v>20302</v>
      </c>
      <c r="C17" s="42" t="s">
        <v>190</v>
      </c>
      <c r="D17" s="41" t="s">
        <v>894</v>
      </c>
      <c r="E17" s="42" t="s">
        <v>1</v>
      </c>
      <c r="F17" s="180">
        <v>1</v>
      </c>
      <c r="G17" s="43"/>
      <c r="H17" s="43"/>
      <c r="I17" s="44"/>
      <c r="J17" s="44"/>
      <c r="K17" s="44"/>
      <c r="L17" s="45"/>
    </row>
    <row r="18" spans="1:16" s="27" customFormat="1" ht="30" customHeight="1" x14ac:dyDescent="0.25">
      <c r="A18" s="49" t="s">
        <v>895</v>
      </c>
      <c r="B18" s="42">
        <v>20600</v>
      </c>
      <c r="C18" s="42" t="s">
        <v>190</v>
      </c>
      <c r="D18" s="41" t="s">
        <v>896</v>
      </c>
      <c r="E18" s="42" t="s">
        <v>219</v>
      </c>
      <c r="F18" s="180">
        <v>200</v>
      </c>
      <c r="G18" s="43"/>
      <c r="H18" s="43"/>
      <c r="I18" s="44"/>
      <c r="J18" s="44"/>
      <c r="K18" s="44"/>
      <c r="L18" s="45"/>
    </row>
    <row r="19" spans="1:16" s="27" customFormat="1" ht="20.100000000000001" customHeight="1" x14ac:dyDescent="0.25">
      <c r="A19" s="33" t="s">
        <v>897</v>
      </c>
      <c r="B19" s="35"/>
      <c r="C19" s="35"/>
      <c r="D19" s="36" t="s">
        <v>898</v>
      </c>
      <c r="E19" s="35"/>
      <c r="F19" s="179"/>
      <c r="G19" s="46"/>
      <c r="H19" s="46"/>
      <c r="I19" s="47"/>
      <c r="J19" s="47"/>
      <c r="K19" s="47"/>
      <c r="L19" s="48"/>
      <c r="P19" s="176"/>
    </row>
    <row r="20" spans="1:16" s="27" customFormat="1" ht="30" customHeight="1" x14ac:dyDescent="0.25">
      <c r="A20" s="49" t="s">
        <v>899</v>
      </c>
      <c r="B20" s="42">
        <v>21301</v>
      </c>
      <c r="C20" s="42" t="s">
        <v>190</v>
      </c>
      <c r="D20" s="41" t="s">
        <v>900</v>
      </c>
      <c r="E20" s="42" t="s">
        <v>219</v>
      </c>
      <c r="F20" s="180">
        <v>3</v>
      </c>
      <c r="G20" s="43"/>
      <c r="H20" s="43"/>
      <c r="I20" s="44"/>
      <c r="J20" s="44"/>
      <c r="K20" s="44"/>
      <c r="L20" s="45"/>
    </row>
    <row r="21" spans="1:16" s="27" customFormat="1" ht="30" customHeight="1" x14ac:dyDescent="0.25">
      <c r="A21" s="49" t="s">
        <v>901</v>
      </c>
      <c r="B21" s="42" t="s">
        <v>186</v>
      </c>
      <c r="C21" s="42" t="s">
        <v>189</v>
      </c>
      <c r="D21" s="41" t="s">
        <v>187</v>
      </c>
      <c r="E21" s="42" t="s">
        <v>1</v>
      </c>
      <c r="F21" s="180">
        <v>1</v>
      </c>
      <c r="G21" s="43"/>
      <c r="H21" s="43"/>
      <c r="I21" s="44"/>
      <c r="J21" s="44"/>
      <c r="K21" s="44"/>
      <c r="L21" s="45"/>
    </row>
    <row r="22" spans="1:16" s="27" customFormat="1" ht="20.100000000000001" customHeight="1" x14ac:dyDescent="0.25">
      <c r="A22" s="49" t="s">
        <v>902</v>
      </c>
      <c r="B22" s="42">
        <v>60104</v>
      </c>
      <c r="C22" s="42" t="s">
        <v>190</v>
      </c>
      <c r="D22" s="41" t="s">
        <v>903</v>
      </c>
      <c r="E22" s="42" t="s">
        <v>904</v>
      </c>
      <c r="F22" s="180">
        <f>100*6</f>
        <v>600</v>
      </c>
      <c r="G22" s="43"/>
      <c r="H22" s="43"/>
      <c r="I22" s="44"/>
      <c r="J22" s="44"/>
      <c r="K22" s="44"/>
      <c r="L22" s="45"/>
    </row>
    <row r="23" spans="1:16" s="27" customFormat="1" ht="20.100000000000001" customHeight="1" x14ac:dyDescent="0.25">
      <c r="A23" s="49" t="s">
        <v>905</v>
      </c>
      <c r="B23" s="42">
        <v>271500</v>
      </c>
      <c r="C23" s="42" t="s">
        <v>190</v>
      </c>
      <c r="D23" s="41" t="s">
        <v>906</v>
      </c>
      <c r="E23" s="42" t="s">
        <v>907</v>
      </c>
      <c r="F23" s="180">
        <f>470*6</f>
        <v>2820</v>
      </c>
      <c r="G23" s="43"/>
      <c r="H23" s="43"/>
      <c r="I23" s="44"/>
      <c r="J23" s="44"/>
      <c r="K23" s="44"/>
      <c r="L23" s="45"/>
    </row>
    <row r="24" spans="1:16" s="27" customFormat="1" ht="20.100000000000001" customHeight="1" x14ac:dyDescent="0.25">
      <c r="A24" s="49" t="s">
        <v>908</v>
      </c>
      <c r="B24" s="74">
        <v>271502</v>
      </c>
      <c r="C24" s="42" t="s">
        <v>190</v>
      </c>
      <c r="D24" s="41" t="s">
        <v>909</v>
      </c>
      <c r="E24" s="42" t="s">
        <v>907</v>
      </c>
      <c r="F24" s="180">
        <f>F23</f>
        <v>2820</v>
      </c>
      <c r="G24" s="43"/>
      <c r="H24" s="43"/>
      <c r="I24" s="44"/>
      <c r="J24" s="44"/>
      <c r="K24" s="44"/>
      <c r="L24" s="45"/>
    </row>
    <row r="25" spans="1:16" s="27" customFormat="1" ht="20.100000000000001" customHeight="1" x14ac:dyDescent="0.25">
      <c r="A25" s="49" t="s">
        <v>910</v>
      </c>
      <c r="B25" s="74">
        <v>30105</v>
      </c>
      <c r="C25" s="42" t="s">
        <v>190</v>
      </c>
      <c r="D25" s="41" t="s">
        <v>911</v>
      </c>
      <c r="E25" s="42" t="s">
        <v>230</v>
      </c>
      <c r="F25" s="180">
        <f>(4*6*6)+((F33*0.05)+F34+(F35*0.1)+(F36*0.05)+((F38+F41+F40)*0.01)+(F39*0.05)+(F42*0.05)+((F43+F37)*0.025))+((F44+F45)*0.05)</f>
        <v>436.32915000000003</v>
      </c>
      <c r="G25" s="43"/>
      <c r="H25" s="43"/>
      <c r="I25" s="44"/>
      <c r="J25" s="44"/>
      <c r="K25" s="44"/>
      <c r="L25" s="45"/>
    </row>
    <row r="26" spans="1:16" s="27" customFormat="1" ht="20.100000000000001" customHeight="1" x14ac:dyDescent="0.25">
      <c r="A26" s="33" t="s">
        <v>912</v>
      </c>
      <c r="B26" s="35"/>
      <c r="C26" s="35"/>
      <c r="D26" s="36" t="s">
        <v>913</v>
      </c>
      <c r="E26" s="35"/>
      <c r="F26" s="179"/>
      <c r="G26" s="46"/>
      <c r="H26" s="46"/>
      <c r="I26" s="47"/>
      <c r="J26" s="47"/>
      <c r="K26" s="47"/>
      <c r="L26" s="48"/>
      <c r="P26" s="176"/>
    </row>
    <row r="27" spans="1:16" s="27" customFormat="1" ht="30" customHeight="1" x14ac:dyDescent="0.25">
      <c r="A27" s="49" t="s">
        <v>914</v>
      </c>
      <c r="B27" s="74">
        <v>30110</v>
      </c>
      <c r="C27" s="42" t="s">
        <v>190</v>
      </c>
      <c r="D27" s="41" t="s">
        <v>292</v>
      </c>
      <c r="E27" s="42" t="s">
        <v>915</v>
      </c>
      <c r="F27" s="180">
        <f>(30*15)*2</f>
        <v>900</v>
      </c>
      <c r="G27" s="43"/>
      <c r="H27" s="43"/>
      <c r="I27" s="44"/>
      <c r="J27" s="44"/>
      <c r="K27" s="44"/>
      <c r="L27" s="45"/>
    </row>
    <row r="28" spans="1:16" s="27" customFormat="1" ht="30" customHeight="1" x14ac:dyDescent="0.25">
      <c r="A28" s="49" t="s">
        <v>916</v>
      </c>
      <c r="B28" s="74">
        <v>30112</v>
      </c>
      <c r="C28" s="42" t="s">
        <v>190</v>
      </c>
      <c r="D28" s="41" t="s">
        <v>917</v>
      </c>
      <c r="E28" s="42" t="s">
        <v>1</v>
      </c>
      <c r="F28" s="180">
        <v>6</v>
      </c>
      <c r="G28" s="43"/>
      <c r="H28" s="43"/>
      <c r="I28" s="44"/>
      <c r="J28" s="44"/>
      <c r="K28" s="44"/>
      <c r="L28" s="45"/>
    </row>
    <row r="29" spans="1:16" s="27" customFormat="1" ht="30" customHeight="1" x14ac:dyDescent="0.25">
      <c r="A29" s="49" t="s">
        <v>918</v>
      </c>
      <c r="B29" s="74">
        <v>30113</v>
      </c>
      <c r="C29" s="42" t="s">
        <v>190</v>
      </c>
      <c r="D29" s="41" t="s">
        <v>919</v>
      </c>
      <c r="E29" s="42" t="s">
        <v>1</v>
      </c>
      <c r="F29" s="180">
        <v>6</v>
      </c>
      <c r="G29" s="43"/>
      <c r="H29" s="43"/>
      <c r="I29" s="44"/>
      <c r="J29" s="44"/>
      <c r="K29" s="44"/>
      <c r="L29" s="45"/>
    </row>
    <row r="30" spans="1:16" s="27" customFormat="1" ht="30" customHeight="1" x14ac:dyDescent="0.25">
      <c r="A30" s="49" t="s">
        <v>920</v>
      </c>
      <c r="B30" s="74">
        <v>30114</v>
      </c>
      <c r="C30" s="42" t="s">
        <v>190</v>
      </c>
      <c r="D30" s="41" t="s">
        <v>921</v>
      </c>
      <c r="E30" s="42" t="s">
        <v>1</v>
      </c>
      <c r="F30" s="180">
        <v>1</v>
      </c>
      <c r="G30" s="43"/>
      <c r="H30" s="43"/>
      <c r="I30" s="44"/>
      <c r="J30" s="44"/>
      <c r="K30" s="44"/>
      <c r="L30" s="45"/>
    </row>
    <row r="31" spans="1:16" s="27" customFormat="1" ht="30" customHeight="1" x14ac:dyDescent="0.25">
      <c r="A31" s="49" t="s">
        <v>922</v>
      </c>
      <c r="B31" s="74">
        <v>30116</v>
      </c>
      <c r="C31" s="42" t="s">
        <v>190</v>
      </c>
      <c r="D31" s="41" t="s">
        <v>923</v>
      </c>
      <c r="E31" s="42" t="s">
        <v>1</v>
      </c>
      <c r="F31" s="180">
        <v>1</v>
      </c>
      <c r="G31" s="43"/>
      <c r="H31" s="43"/>
      <c r="I31" s="44"/>
      <c r="J31" s="44"/>
      <c r="K31" s="44"/>
      <c r="L31" s="45"/>
    </row>
    <row r="32" spans="1:16" s="27" customFormat="1" ht="20.100000000000001" customHeight="1" x14ac:dyDescent="0.25">
      <c r="A32" s="33" t="s">
        <v>924</v>
      </c>
      <c r="B32" s="35"/>
      <c r="C32" s="35"/>
      <c r="D32" s="36" t="s">
        <v>925</v>
      </c>
      <c r="E32" s="35"/>
      <c r="F32" s="179"/>
      <c r="G32" s="46"/>
      <c r="H32" s="46"/>
      <c r="I32" s="47"/>
      <c r="J32" s="47"/>
      <c r="K32" s="47"/>
      <c r="L32" s="48"/>
      <c r="P32" s="176"/>
    </row>
    <row r="33" spans="1:12" s="27" customFormat="1" ht="30" customHeight="1" x14ac:dyDescent="0.25">
      <c r="A33" s="49" t="s">
        <v>926</v>
      </c>
      <c r="B33" s="42">
        <v>20134</v>
      </c>
      <c r="C33" s="42" t="s">
        <v>190</v>
      </c>
      <c r="D33" s="50" t="s">
        <v>927</v>
      </c>
      <c r="E33" s="42" t="s">
        <v>219</v>
      </c>
      <c r="F33" s="181">
        <v>2083.3200000000006</v>
      </c>
      <c r="G33" s="43"/>
      <c r="H33" s="43"/>
      <c r="I33" s="44"/>
      <c r="J33" s="44"/>
      <c r="K33" s="44"/>
      <c r="L33" s="51"/>
    </row>
    <row r="34" spans="1:12" s="27" customFormat="1" ht="30" customHeight="1" x14ac:dyDescent="0.25">
      <c r="A34" s="49" t="s">
        <v>928</v>
      </c>
      <c r="B34" s="42" t="s">
        <v>460</v>
      </c>
      <c r="C34" s="42"/>
      <c r="D34" s="41" t="s">
        <v>929</v>
      </c>
      <c r="E34" s="42" t="s">
        <v>230</v>
      </c>
      <c r="F34" s="180">
        <f>124.86*0.15</f>
        <v>18.728999999999999</v>
      </c>
      <c r="G34" s="43"/>
      <c r="H34" s="43"/>
      <c r="I34" s="44"/>
      <c r="J34" s="44"/>
      <c r="K34" s="44"/>
      <c r="L34" s="51"/>
    </row>
    <row r="35" spans="1:12" s="27" customFormat="1" ht="30" customHeight="1" x14ac:dyDescent="0.25">
      <c r="A35" s="49" t="s">
        <v>930</v>
      </c>
      <c r="B35" s="42" t="s">
        <v>463</v>
      </c>
      <c r="C35" s="42"/>
      <c r="D35" s="41" t="s">
        <v>931</v>
      </c>
      <c r="E35" s="42" t="s">
        <v>219</v>
      </c>
      <c r="F35" s="180">
        <v>154.43</v>
      </c>
      <c r="G35" s="43"/>
      <c r="H35" s="43"/>
      <c r="I35" s="44"/>
      <c r="J35" s="44"/>
      <c r="K35" s="44"/>
      <c r="L35" s="51"/>
    </row>
    <row r="36" spans="1:12" s="27" customFormat="1" ht="20.100000000000001" customHeight="1" x14ac:dyDescent="0.25">
      <c r="A36" s="49" t="s">
        <v>932</v>
      </c>
      <c r="B36" s="42">
        <v>20149</v>
      </c>
      <c r="C36" s="42" t="s">
        <v>190</v>
      </c>
      <c r="D36" s="41" t="s">
        <v>933</v>
      </c>
      <c r="E36" s="42" t="s">
        <v>219</v>
      </c>
      <c r="F36" s="180">
        <v>238.78</v>
      </c>
      <c r="G36" s="43"/>
      <c r="H36" s="43"/>
      <c r="I36" s="44"/>
      <c r="J36" s="44"/>
      <c r="K36" s="44"/>
      <c r="L36" s="51"/>
    </row>
    <row r="37" spans="1:12" s="27" customFormat="1" ht="20.100000000000001" customHeight="1" x14ac:dyDescent="0.25">
      <c r="A37" s="49" t="s">
        <v>934</v>
      </c>
      <c r="B37" s="42">
        <v>20151</v>
      </c>
      <c r="C37" s="42" t="s">
        <v>190</v>
      </c>
      <c r="D37" s="41" t="s">
        <v>935</v>
      </c>
      <c r="E37" s="42" t="s">
        <v>219</v>
      </c>
      <c r="F37" s="180">
        <v>13.08</v>
      </c>
      <c r="G37" s="43"/>
      <c r="H37" s="43"/>
      <c r="I37" s="44"/>
      <c r="J37" s="44"/>
      <c r="K37" s="44"/>
      <c r="L37" s="51"/>
    </row>
    <row r="38" spans="1:12" s="27" customFormat="1" ht="20.100000000000001" customHeight="1" x14ac:dyDescent="0.25">
      <c r="A38" s="49" t="s">
        <v>936</v>
      </c>
      <c r="B38" s="42">
        <v>20115</v>
      </c>
      <c r="C38" s="42" t="s">
        <v>190</v>
      </c>
      <c r="D38" s="41" t="s">
        <v>937</v>
      </c>
      <c r="E38" s="42" t="s">
        <v>219</v>
      </c>
      <c r="F38" s="180">
        <v>97.34</v>
      </c>
      <c r="G38" s="43"/>
      <c r="H38" s="43"/>
      <c r="I38" s="44"/>
      <c r="J38" s="44"/>
      <c r="K38" s="44"/>
      <c r="L38" s="51"/>
    </row>
    <row r="39" spans="1:12" s="27" customFormat="1" ht="30" customHeight="1" x14ac:dyDescent="0.25">
      <c r="A39" s="49" t="s">
        <v>938</v>
      </c>
      <c r="B39" s="42">
        <v>20109</v>
      </c>
      <c r="C39" s="42" t="s">
        <v>190</v>
      </c>
      <c r="D39" s="41" t="s">
        <v>939</v>
      </c>
      <c r="E39" s="42" t="s">
        <v>219</v>
      </c>
      <c r="F39" s="180">
        <f>F548+495</f>
        <v>870.94200000000001</v>
      </c>
      <c r="G39" s="43"/>
      <c r="H39" s="43"/>
      <c r="I39" s="44"/>
      <c r="J39" s="44"/>
      <c r="K39" s="44"/>
      <c r="L39" s="51"/>
    </row>
    <row r="40" spans="1:12" s="27" customFormat="1" ht="20.100000000000001" customHeight="1" x14ac:dyDescent="0.25">
      <c r="A40" s="49" t="s">
        <v>940</v>
      </c>
      <c r="B40" s="42">
        <v>20132</v>
      </c>
      <c r="C40" s="42" t="s">
        <v>190</v>
      </c>
      <c r="D40" s="41" t="s">
        <v>941</v>
      </c>
      <c r="E40" s="42" t="s">
        <v>219</v>
      </c>
      <c r="F40" s="180">
        <v>224.17</v>
      </c>
      <c r="G40" s="43"/>
      <c r="H40" s="43"/>
      <c r="I40" s="44"/>
      <c r="J40" s="44"/>
      <c r="K40" s="44"/>
      <c r="L40" s="51"/>
    </row>
    <row r="41" spans="1:12" s="27" customFormat="1" ht="20.100000000000001" customHeight="1" x14ac:dyDescent="0.25">
      <c r="A41" s="49" t="s">
        <v>942</v>
      </c>
      <c r="B41" s="42">
        <v>20111</v>
      </c>
      <c r="C41" s="42" t="s">
        <v>190</v>
      </c>
      <c r="D41" s="41" t="s">
        <v>943</v>
      </c>
      <c r="E41" s="42" t="s">
        <v>219</v>
      </c>
      <c r="F41" s="180">
        <v>1007.32</v>
      </c>
      <c r="G41" s="43"/>
      <c r="H41" s="43"/>
      <c r="I41" s="44"/>
      <c r="J41" s="44"/>
      <c r="K41" s="44"/>
      <c r="L41" s="51"/>
    </row>
    <row r="42" spans="1:12" s="27" customFormat="1" ht="20.100000000000001" customHeight="1" x14ac:dyDescent="0.25">
      <c r="A42" s="49" t="s">
        <v>944</v>
      </c>
      <c r="B42" s="42">
        <v>20106</v>
      </c>
      <c r="C42" s="42" t="s">
        <v>190</v>
      </c>
      <c r="D42" s="41" t="s">
        <v>945</v>
      </c>
      <c r="E42" s="42" t="s">
        <v>219</v>
      </c>
      <c r="F42" s="180">
        <f>50.18+26.5</f>
        <v>76.680000000000007</v>
      </c>
      <c r="G42" s="43"/>
      <c r="H42" s="43"/>
      <c r="I42" s="44"/>
      <c r="J42" s="44"/>
      <c r="K42" s="44"/>
      <c r="L42" s="51"/>
    </row>
    <row r="43" spans="1:12" s="27" customFormat="1" ht="20.100000000000001" customHeight="1" x14ac:dyDescent="0.25">
      <c r="A43" s="49" t="s">
        <v>946</v>
      </c>
      <c r="B43" s="42">
        <v>20139</v>
      </c>
      <c r="C43" s="42" t="s">
        <v>190</v>
      </c>
      <c r="D43" s="41" t="s">
        <v>947</v>
      </c>
      <c r="E43" s="42" t="s">
        <v>219</v>
      </c>
      <c r="F43" s="180">
        <f>0.3+3.98+0.75+0.75+0.45</f>
        <v>6.23</v>
      </c>
      <c r="G43" s="43"/>
      <c r="H43" s="43"/>
      <c r="I43" s="44"/>
      <c r="J43" s="44"/>
      <c r="K43" s="44"/>
      <c r="L43" s="51"/>
    </row>
    <row r="44" spans="1:12" s="27" customFormat="1" ht="30" customHeight="1" x14ac:dyDescent="0.25">
      <c r="A44" s="49" t="s">
        <v>948</v>
      </c>
      <c r="B44" s="42">
        <v>20138</v>
      </c>
      <c r="C44" s="42" t="s">
        <v>190</v>
      </c>
      <c r="D44" s="41" t="s">
        <v>949</v>
      </c>
      <c r="E44" s="42" t="s">
        <v>1</v>
      </c>
      <c r="F44" s="180">
        <v>18</v>
      </c>
      <c r="G44" s="43"/>
      <c r="H44" s="43"/>
      <c r="I44" s="44"/>
      <c r="J44" s="44"/>
      <c r="K44" s="44"/>
      <c r="L44" s="51"/>
    </row>
    <row r="45" spans="1:12" s="27" customFormat="1" ht="30" customHeight="1" x14ac:dyDescent="0.25">
      <c r="A45" s="49" t="s">
        <v>950</v>
      </c>
      <c r="B45" s="42">
        <v>20102</v>
      </c>
      <c r="C45" s="42" t="s">
        <v>190</v>
      </c>
      <c r="D45" s="41" t="s">
        <v>951</v>
      </c>
      <c r="E45" s="42" t="s">
        <v>219</v>
      </c>
      <c r="F45" s="180">
        <v>1600</v>
      </c>
      <c r="G45" s="43"/>
      <c r="H45" s="43"/>
      <c r="I45" s="44"/>
      <c r="J45" s="44"/>
      <c r="K45" s="44"/>
      <c r="L45" s="51"/>
    </row>
    <row r="46" spans="1:12" s="27" customFormat="1" ht="30" customHeight="1" x14ac:dyDescent="0.25">
      <c r="A46" s="49" t="s">
        <v>952</v>
      </c>
      <c r="B46" s="42">
        <v>200103</v>
      </c>
      <c r="C46" s="42" t="s">
        <v>190</v>
      </c>
      <c r="D46" s="41" t="s">
        <v>953</v>
      </c>
      <c r="E46" s="42" t="s">
        <v>32</v>
      </c>
      <c r="F46" s="180">
        <v>500</v>
      </c>
      <c r="G46" s="43"/>
      <c r="H46" s="43"/>
      <c r="I46" s="44"/>
      <c r="J46" s="44"/>
      <c r="K46" s="44"/>
      <c r="L46" s="51"/>
    </row>
    <row r="47" spans="1:12" s="27" customFormat="1" ht="30" customHeight="1" x14ac:dyDescent="0.25">
      <c r="A47" s="49" t="s">
        <v>954</v>
      </c>
      <c r="B47" s="42" t="s">
        <v>262</v>
      </c>
      <c r="C47" s="42"/>
      <c r="D47" s="41" t="s">
        <v>955</v>
      </c>
      <c r="E47" s="42" t="s">
        <v>192</v>
      </c>
      <c r="F47" s="180">
        <v>110</v>
      </c>
      <c r="G47" s="43"/>
      <c r="H47" s="43"/>
      <c r="I47" s="44"/>
      <c r="J47" s="44"/>
      <c r="K47" s="44"/>
      <c r="L47" s="51"/>
    </row>
    <row r="48" spans="1:12" s="27" customFormat="1" ht="30" customHeight="1" x14ac:dyDescent="0.25">
      <c r="A48" s="49" t="s">
        <v>956</v>
      </c>
      <c r="B48" s="42" t="s">
        <v>290</v>
      </c>
      <c r="C48" s="42"/>
      <c r="D48" s="41" t="s">
        <v>957</v>
      </c>
      <c r="E48" s="42" t="s">
        <v>1</v>
      </c>
      <c r="F48" s="180">
        <v>1</v>
      </c>
      <c r="G48" s="43"/>
      <c r="H48" s="43"/>
      <c r="I48" s="44"/>
      <c r="J48" s="44"/>
      <c r="K48" s="44"/>
      <c r="L48" s="51"/>
    </row>
    <row r="49" spans="1:12" s="27" customFormat="1" ht="30" customHeight="1" x14ac:dyDescent="0.25">
      <c r="A49" s="49" t="s">
        <v>958</v>
      </c>
      <c r="B49" s="42" t="s">
        <v>266</v>
      </c>
      <c r="C49" s="42"/>
      <c r="D49" s="41" t="s">
        <v>267</v>
      </c>
      <c r="E49" s="42" t="s">
        <v>192</v>
      </c>
      <c r="F49" s="180">
        <v>330</v>
      </c>
      <c r="G49" s="43"/>
      <c r="H49" s="43"/>
      <c r="I49" s="44"/>
      <c r="J49" s="44"/>
      <c r="K49" s="44"/>
      <c r="L49" s="51"/>
    </row>
    <row r="50" spans="1:12" s="27" customFormat="1" ht="20.100000000000001" customHeight="1" x14ac:dyDescent="0.25">
      <c r="A50" s="33" t="s">
        <v>959</v>
      </c>
      <c r="B50" s="35"/>
      <c r="C50" s="35"/>
      <c r="D50" s="36" t="s">
        <v>960</v>
      </c>
      <c r="E50" s="35"/>
      <c r="F50" s="179"/>
      <c r="G50" s="46"/>
      <c r="H50" s="46"/>
      <c r="I50" s="47"/>
      <c r="J50" s="47"/>
      <c r="K50" s="47"/>
      <c r="L50" s="48"/>
    </row>
    <row r="51" spans="1:12" s="27" customFormat="1" ht="20.100000000000001" customHeight="1" x14ac:dyDescent="0.25">
      <c r="A51" s="52" t="s">
        <v>961</v>
      </c>
      <c r="B51" s="54"/>
      <c r="C51" s="54"/>
      <c r="D51" s="55" t="s">
        <v>962</v>
      </c>
      <c r="E51" s="54"/>
      <c r="F51" s="182"/>
      <c r="G51" s="56"/>
      <c r="H51" s="56"/>
      <c r="I51" s="57"/>
      <c r="J51" s="57"/>
      <c r="K51" s="57"/>
      <c r="L51" s="58"/>
    </row>
    <row r="52" spans="1:12" s="27" customFormat="1" ht="20.100000000000001" customHeight="1" x14ac:dyDescent="0.25">
      <c r="A52" s="40" t="s">
        <v>963</v>
      </c>
      <c r="B52" s="42" t="s">
        <v>466</v>
      </c>
      <c r="C52" s="42"/>
      <c r="D52" s="50" t="s">
        <v>468</v>
      </c>
      <c r="E52" s="42" t="s">
        <v>1</v>
      </c>
      <c r="F52" s="181">
        <v>1</v>
      </c>
      <c r="G52" s="43"/>
      <c r="H52" s="43"/>
      <c r="I52" s="44"/>
      <c r="J52" s="44"/>
      <c r="K52" s="44"/>
      <c r="L52" s="45"/>
    </row>
    <row r="53" spans="1:12" s="27" customFormat="1" ht="20.100000000000001" customHeight="1" x14ac:dyDescent="0.25">
      <c r="A53" s="40" t="s">
        <v>964</v>
      </c>
      <c r="B53" s="42" t="s">
        <v>470</v>
      </c>
      <c r="C53" s="42"/>
      <c r="D53" s="50" t="s">
        <v>472</v>
      </c>
      <c r="E53" s="42" t="s">
        <v>1</v>
      </c>
      <c r="F53" s="181">
        <v>40</v>
      </c>
      <c r="G53" s="43"/>
      <c r="H53" s="43"/>
      <c r="I53" s="44"/>
      <c r="J53" s="44"/>
      <c r="K53" s="44"/>
      <c r="L53" s="45"/>
    </row>
    <row r="54" spans="1:12" s="27" customFormat="1" ht="20.100000000000001" customHeight="1" x14ac:dyDescent="0.25">
      <c r="A54" s="40" t="s">
        <v>965</v>
      </c>
      <c r="B54" s="42" t="s">
        <v>474</v>
      </c>
      <c r="C54" s="42"/>
      <c r="D54" s="50" t="s">
        <v>476</v>
      </c>
      <c r="E54" s="42" t="s">
        <v>32</v>
      </c>
      <c r="F54" s="181">
        <v>250</v>
      </c>
      <c r="G54" s="43"/>
      <c r="H54" s="43"/>
      <c r="I54" s="44"/>
      <c r="J54" s="44"/>
      <c r="K54" s="44"/>
      <c r="L54" s="45"/>
    </row>
    <row r="55" spans="1:12" s="27" customFormat="1" ht="20.100000000000001" customHeight="1" x14ac:dyDescent="0.25">
      <c r="A55" s="40" t="s">
        <v>966</v>
      </c>
      <c r="B55" s="42">
        <v>70544</v>
      </c>
      <c r="C55" s="42" t="s">
        <v>190</v>
      </c>
      <c r="D55" s="50" t="s">
        <v>967</v>
      </c>
      <c r="E55" s="42" t="s">
        <v>32</v>
      </c>
      <c r="F55" s="181">
        <v>30</v>
      </c>
      <c r="G55" s="43"/>
      <c r="H55" s="43"/>
      <c r="I55" s="44"/>
      <c r="J55" s="44"/>
      <c r="K55" s="44"/>
      <c r="L55" s="45"/>
    </row>
    <row r="56" spans="1:12" s="27" customFormat="1" ht="20.100000000000001" customHeight="1" x14ac:dyDescent="0.25">
      <c r="A56" s="40" t="s">
        <v>968</v>
      </c>
      <c r="B56" s="42">
        <v>70543</v>
      </c>
      <c r="C56" s="42" t="s">
        <v>190</v>
      </c>
      <c r="D56" s="50" t="s">
        <v>969</v>
      </c>
      <c r="E56" s="42" t="s">
        <v>32</v>
      </c>
      <c r="F56" s="181">
        <v>30</v>
      </c>
      <c r="G56" s="43"/>
      <c r="H56" s="43"/>
      <c r="I56" s="44"/>
      <c r="J56" s="44"/>
      <c r="K56" s="44"/>
      <c r="L56" s="45"/>
    </row>
    <row r="57" spans="1:12" s="27" customFormat="1" ht="20.100000000000001" customHeight="1" x14ac:dyDescent="0.25">
      <c r="A57" s="40" t="s">
        <v>970</v>
      </c>
      <c r="B57" s="42" t="s">
        <v>313</v>
      </c>
      <c r="C57" s="42"/>
      <c r="D57" s="50" t="s">
        <v>314</v>
      </c>
      <c r="E57" s="42" t="s">
        <v>1</v>
      </c>
      <c r="F57" s="181">
        <v>1</v>
      </c>
      <c r="G57" s="43"/>
      <c r="H57" s="43"/>
      <c r="I57" s="44"/>
      <c r="J57" s="44"/>
      <c r="K57" s="44"/>
      <c r="L57" s="45"/>
    </row>
    <row r="58" spans="1:12" s="27" customFormat="1" ht="20.100000000000001" customHeight="1" x14ac:dyDescent="0.25">
      <c r="A58" s="40" t="s">
        <v>971</v>
      </c>
      <c r="B58" s="42" t="s">
        <v>351</v>
      </c>
      <c r="C58" s="42"/>
      <c r="D58" s="50" t="s">
        <v>352</v>
      </c>
      <c r="E58" s="42" t="s">
        <v>1</v>
      </c>
      <c r="F58" s="181">
        <v>1</v>
      </c>
      <c r="G58" s="43"/>
      <c r="H58" s="43"/>
      <c r="I58" s="44"/>
      <c r="J58" s="44"/>
      <c r="K58" s="44"/>
      <c r="L58" s="45"/>
    </row>
    <row r="59" spans="1:12" s="27" customFormat="1" ht="20.100000000000001" customHeight="1" x14ac:dyDescent="0.25">
      <c r="A59" s="52" t="s">
        <v>972</v>
      </c>
      <c r="B59" s="54"/>
      <c r="C59" s="54"/>
      <c r="D59" s="55" t="s">
        <v>973</v>
      </c>
      <c r="E59" s="54"/>
      <c r="F59" s="182"/>
      <c r="G59" s="56"/>
      <c r="H59" s="56"/>
      <c r="I59" s="57"/>
      <c r="J59" s="57"/>
      <c r="K59" s="57"/>
      <c r="L59" s="58"/>
    </row>
    <row r="60" spans="1:12" s="27" customFormat="1" ht="20.100000000000001" customHeight="1" x14ac:dyDescent="0.25">
      <c r="A60" s="59"/>
      <c r="B60" s="61"/>
      <c r="C60" s="61"/>
      <c r="D60" s="62" t="s">
        <v>974</v>
      </c>
      <c r="E60" s="61"/>
      <c r="F60" s="183"/>
      <c r="G60" s="63"/>
      <c r="H60" s="63"/>
      <c r="I60" s="64"/>
      <c r="J60" s="64"/>
      <c r="K60" s="64"/>
      <c r="L60" s="65"/>
    </row>
    <row r="61" spans="1:12" s="27" customFormat="1" ht="20.100000000000001" customHeight="1" x14ac:dyDescent="0.25">
      <c r="A61" s="59"/>
      <c r="B61" s="61"/>
      <c r="C61" s="61"/>
      <c r="D61" s="62" t="s">
        <v>975</v>
      </c>
      <c r="E61" s="61"/>
      <c r="F61" s="183"/>
      <c r="G61" s="63"/>
      <c r="H61" s="63"/>
      <c r="I61" s="64"/>
      <c r="J61" s="64"/>
      <c r="K61" s="64"/>
      <c r="L61" s="65"/>
    </row>
    <row r="62" spans="1:12" s="27" customFormat="1" ht="30" customHeight="1" x14ac:dyDescent="0.25">
      <c r="A62" s="49" t="s">
        <v>976</v>
      </c>
      <c r="B62" s="42" t="s">
        <v>478</v>
      </c>
      <c r="C62" s="42"/>
      <c r="D62" s="41" t="s">
        <v>480</v>
      </c>
      <c r="E62" s="42" t="s">
        <v>1</v>
      </c>
      <c r="F62" s="180">
        <v>2</v>
      </c>
      <c r="G62" s="43"/>
      <c r="H62" s="43"/>
      <c r="I62" s="44"/>
      <c r="J62" s="44"/>
      <c r="K62" s="44"/>
      <c r="L62" s="45"/>
    </row>
    <row r="63" spans="1:12" s="27" customFormat="1" ht="20.100000000000001" customHeight="1" x14ac:dyDescent="0.25">
      <c r="A63" s="49" t="s">
        <v>977</v>
      </c>
      <c r="B63" s="42">
        <v>71184</v>
      </c>
      <c r="C63" s="42" t="s">
        <v>190</v>
      </c>
      <c r="D63" s="41" t="s">
        <v>978</v>
      </c>
      <c r="E63" s="42" t="s">
        <v>1</v>
      </c>
      <c r="F63" s="180">
        <v>4</v>
      </c>
      <c r="G63" s="43"/>
      <c r="H63" s="43"/>
      <c r="I63" s="44"/>
      <c r="J63" s="44"/>
      <c r="K63" s="44"/>
      <c r="L63" s="45"/>
    </row>
    <row r="64" spans="1:12" s="27" customFormat="1" ht="20.100000000000001" customHeight="1" x14ac:dyDescent="0.25">
      <c r="A64" s="49" t="s">
        <v>979</v>
      </c>
      <c r="B64" s="42">
        <v>70268</v>
      </c>
      <c r="C64" s="42" t="s">
        <v>190</v>
      </c>
      <c r="D64" s="41" t="s">
        <v>980</v>
      </c>
      <c r="E64" s="42" t="s">
        <v>1</v>
      </c>
      <c r="F64" s="180">
        <v>4</v>
      </c>
      <c r="G64" s="43"/>
      <c r="H64" s="43"/>
      <c r="I64" s="44"/>
      <c r="J64" s="44"/>
      <c r="K64" s="44"/>
      <c r="L64" s="45"/>
    </row>
    <row r="65" spans="1:12" s="27" customFormat="1" ht="20.100000000000001" customHeight="1" x14ac:dyDescent="0.25">
      <c r="A65" s="49" t="s">
        <v>981</v>
      </c>
      <c r="B65" s="42">
        <v>70266</v>
      </c>
      <c r="C65" s="42" t="s">
        <v>190</v>
      </c>
      <c r="D65" s="41" t="s">
        <v>982</v>
      </c>
      <c r="E65" s="42" t="s">
        <v>1</v>
      </c>
      <c r="F65" s="180">
        <v>6</v>
      </c>
      <c r="G65" s="43"/>
      <c r="H65" s="43"/>
      <c r="I65" s="44"/>
      <c r="J65" s="44"/>
      <c r="K65" s="44"/>
      <c r="L65" s="45"/>
    </row>
    <row r="66" spans="1:12" s="27" customFormat="1" ht="20.100000000000001" customHeight="1" x14ac:dyDescent="0.25">
      <c r="A66" s="49" t="s">
        <v>983</v>
      </c>
      <c r="B66" s="42" t="s">
        <v>484</v>
      </c>
      <c r="C66" s="42"/>
      <c r="D66" s="41" t="s">
        <v>486</v>
      </c>
      <c r="E66" s="42" t="s">
        <v>1</v>
      </c>
      <c r="F66" s="180">
        <v>1</v>
      </c>
      <c r="G66" s="43"/>
      <c r="H66" s="43"/>
      <c r="I66" s="44"/>
      <c r="J66" s="44"/>
      <c r="K66" s="44"/>
      <c r="L66" s="45"/>
    </row>
    <row r="67" spans="1:12" s="27" customFormat="1" ht="20.100000000000001" customHeight="1" x14ac:dyDescent="0.25">
      <c r="A67" s="49" t="s">
        <v>984</v>
      </c>
      <c r="B67" s="42">
        <v>71177</v>
      </c>
      <c r="C67" s="42" t="s">
        <v>190</v>
      </c>
      <c r="D67" s="41" t="s">
        <v>985</v>
      </c>
      <c r="E67" s="42" t="s">
        <v>1</v>
      </c>
      <c r="F67" s="180">
        <v>3</v>
      </c>
      <c r="G67" s="43"/>
      <c r="H67" s="43"/>
      <c r="I67" s="44"/>
      <c r="J67" s="44"/>
      <c r="K67" s="44"/>
      <c r="L67" s="45"/>
    </row>
    <row r="68" spans="1:12" s="27" customFormat="1" ht="20.100000000000001" customHeight="1" x14ac:dyDescent="0.25">
      <c r="A68" s="49" t="s">
        <v>986</v>
      </c>
      <c r="B68" s="42">
        <v>71176</v>
      </c>
      <c r="C68" s="42" t="s">
        <v>190</v>
      </c>
      <c r="D68" s="41" t="s">
        <v>987</v>
      </c>
      <c r="E68" s="42" t="s">
        <v>1</v>
      </c>
      <c r="F68" s="180">
        <v>2</v>
      </c>
      <c r="G68" s="43"/>
      <c r="H68" s="43"/>
      <c r="I68" s="44"/>
      <c r="J68" s="44"/>
      <c r="K68" s="44"/>
      <c r="L68" s="45"/>
    </row>
    <row r="69" spans="1:12" s="27" customFormat="1" ht="20.100000000000001" customHeight="1" x14ac:dyDescent="0.25">
      <c r="A69" s="49" t="s">
        <v>988</v>
      </c>
      <c r="B69" s="42">
        <v>71175</v>
      </c>
      <c r="C69" s="42" t="s">
        <v>190</v>
      </c>
      <c r="D69" s="41" t="s">
        <v>989</v>
      </c>
      <c r="E69" s="42" t="s">
        <v>1</v>
      </c>
      <c r="F69" s="180">
        <v>1</v>
      </c>
      <c r="G69" s="43"/>
      <c r="H69" s="43"/>
      <c r="I69" s="44"/>
      <c r="J69" s="44"/>
      <c r="K69" s="44"/>
      <c r="L69" s="45"/>
    </row>
    <row r="70" spans="1:12" s="27" customFormat="1" ht="20.100000000000001" customHeight="1" x14ac:dyDescent="0.25">
      <c r="A70" s="49" t="s">
        <v>990</v>
      </c>
      <c r="B70" s="42">
        <v>71175</v>
      </c>
      <c r="C70" s="42" t="s">
        <v>190</v>
      </c>
      <c r="D70" s="41" t="s">
        <v>991</v>
      </c>
      <c r="E70" s="42" t="s">
        <v>1</v>
      </c>
      <c r="F70" s="180">
        <v>1</v>
      </c>
      <c r="G70" s="43"/>
      <c r="H70" s="43"/>
      <c r="I70" s="44"/>
      <c r="J70" s="44"/>
      <c r="K70" s="44"/>
      <c r="L70" s="45"/>
    </row>
    <row r="71" spans="1:12" s="27" customFormat="1" ht="20.100000000000001" customHeight="1" x14ac:dyDescent="0.25">
      <c r="A71" s="49" t="s">
        <v>992</v>
      </c>
      <c r="B71" s="42">
        <v>71174</v>
      </c>
      <c r="C71" s="42" t="s">
        <v>190</v>
      </c>
      <c r="D71" s="41" t="s">
        <v>993</v>
      </c>
      <c r="E71" s="42" t="s">
        <v>1</v>
      </c>
      <c r="F71" s="180">
        <v>1</v>
      </c>
      <c r="G71" s="43"/>
      <c r="H71" s="43"/>
      <c r="I71" s="44"/>
      <c r="J71" s="44"/>
      <c r="K71" s="44"/>
      <c r="L71" s="45"/>
    </row>
    <row r="72" spans="1:12" s="27" customFormat="1" ht="20.100000000000001" customHeight="1" x14ac:dyDescent="0.25">
      <c r="A72" s="49" t="s">
        <v>994</v>
      </c>
      <c r="B72" s="42">
        <v>71173</v>
      </c>
      <c r="C72" s="42" t="s">
        <v>190</v>
      </c>
      <c r="D72" s="41" t="s">
        <v>995</v>
      </c>
      <c r="E72" s="42" t="s">
        <v>1</v>
      </c>
      <c r="F72" s="180">
        <v>1</v>
      </c>
      <c r="G72" s="43"/>
      <c r="H72" s="43"/>
      <c r="I72" s="44"/>
      <c r="J72" s="44"/>
      <c r="K72" s="44"/>
      <c r="L72" s="45"/>
    </row>
    <row r="73" spans="1:12" s="27" customFormat="1" ht="20.100000000000001" customHeight="1" x14ac:dyDescent="0.25">
      <c r="A73" s="49" t="s">
        <v>996</v>
      </c>
      <c r="B73" s="42">
        <v>71173</v>
      </c>
      <c r="C73" s="42" t="s">
        <v>190</v>
      </c>
      <c r="D73" s="41" t="s">
        <v>997</v>
      </c>
      <c r="E73" s="42" t="s">
        <v>1</v>
      </c>
      <c r="F73" s="180">
        <v>1</v>
      </c>
      <c r="G73" s="43"/>
      <c r="H73" s="43"/>
      <c r="I73" s="44"/>
      <c r="J73" s="44"/>
      <c r="K73" s="44"/>
      <c r="L73" s="45"/>
    </row>
    <row r="74" spans="1:12" s="27" customFormat="1" ht="20.100000000000001" customHeight="1" x14ac:dyDescent="0.25">
      <c r="A74" s="49" t="s">
        <v>998</v>
      </c>
      <c r="B74" s="42">
        <v>72621</v>
      </c>
      <c r="C74" s="42" t="s">
        <v>190</v>
      </c>
      <c r="D74" s="41" t="s">
        <v>999</v>
      </c>
      <c r="E74" s="42" t="s">
        <v>1</v>
      </c>
      <c r="F74" s="180">
        <v>3</v>
      </c>
      <c r="G74" s="43"/>
      <c r="H74" s="43"/>
      <c r="I74" s="44"/>
      <c r="J74" s="44"/>
      <c r="K74" s="44"/>
      <c r="L74" s="45"/>
    </row>
    <row r="75" spans="1:12" s="27" customFormat="1" ht="20.100000000000001" customHeight="1" x14ac:dyDescent="0.25">
      <c r="A75" s="49" t="s">
        <v>1000</v>
      </c>
      <c r="B75" s="42" t="s">
        <v>488</v>
      </c>
      <c r="C75" s="42"/>
      <c r="D75" s="41" t="s">
        <v>490</v>
      </c>
      <c r="E75" s="42" t="s">
        <v>1</v>
      </c>
      <c r="F75" s="180">
        <v>1</v>
      </c>
      <c r="G75" s="43"/>
      <c r="H75" s="43"/>
      <c r="I75" s="44"/>
      <c r="J75" s="44"/>
      <c r="K75" s="44"/>
      <c r="L75" s="45"/>
    </row>
    <row r="76" spans="1:12" s="27" customFormat="1" ht="20.100000000000001" customHeight="1" x14ac:dyDescent="0.25">
      <c r="A76" s="49" t="s">
        <v>1001</v>
      </c>
      <c r="B76" s="42">
        <v>71465</v>
      </c>
      <c r="C76" s="42" t="s">
        <v>190</v>
      </c>
      <c r="D76" s="41" t="s">
        <v>1002</v>
      </c>
      <c r="E76" s="42" t="s">
        <v>1</v>
      </c>
      <c r="F76" s="180">
        <v>10</v>
      </c>
      <c r="G76" s="43"/>
      <c r="H76" s="43"/>
      <c r="I76" s="44"/>
      <c r="J76" s="44"/>
      <c r="K76" s="44"/>
      <c r="L76" s="45"/>
    </row>
    <row r="77" spans="1:12" s="27" customFormat="1" ht="30" customHeight="1" x14ac:dyDescent="0.25">
      <c r="A77" s="49" t="s">
        <v>1003</v>
      </c>
      <c r="B77" s="42" t="s">
        <v>358</v>
      </c>
      <c r="C77" s="42"/>
      <c r="D77" s="41" t="s">
        <v>359</v>
      </c>
      <c r="E77" s="42" t="s">
        <v>1</v>
      </c>
      <c r="F77" s="180">
        <v>1</v>
      </c>
      <c r="G77" s="43"/>
      <c r="H77" s="43"/>
      <c r="I77" s="44"/>
      <c r="J77" s="44"/>
      <c r="K77" s="44"/>
      <c r="L77" s="45"/>
    </row>
    <row r="78" spans="1:12" s="27" customFormat="1" ht="20.100000000000001" customHeight="1" x14ac:dyDescent="0.25">
      <c r="A78" s="49"/>
      <c r="B78" s="42"/>
      <c r="C78" s="42"/>
      <c r="D78" s="62" t="s">
        <v>1004</v>
      </c>
      <c r="E78" s="42"/>
      <c r="F78" s="180"/>
      <c r="G78" s="43"/>
      <c r="H78" s="43"/>
      <c r="I78" s="44"/>
      <c r="J78" s="44"/>
      <c r="K78" s="44"/>
      <c r="L78" s="45"/>
    </row>
    <row r="79" spans="1:12" s="27" customFormat="1" ht="30" customHeight="1" x14ac:dyDescent="0.25">
      <c r="A79" s="49" t="s">
        <v>1005</v>
      </c>
      <c r="B79" s="42" t="s">
        <v>478</v>
      </c>
      <c r="C79" s="42"/>
      <c r="D79" s="41" t="s">
        <v>480</v>
      </c>
      <c r="E79" s="42" t="s">
        <v>1</v>
      </c>
      <c r="F79" s="180">
        <v>2</v>
      </c>
      <c r="G79" s="43"/>
      <c r="H79" s="43"/>
      <c r="I79" s="44"/>
      <c r="J79" s="44"/>
      <c r="K79" s="44"/>
      <c r="L79" s="45"/>
    </row>
    <row r="80" spans="1:12" s="27" customFormat="1" ht="20.100000000000001" customHeight="1" x14ac:dyDescent="0.25">
      <c r="A80" s="49" t="s">
        <v>1006</v>
      </c>
      <c r="B80" s="42">
        <v>71184</v>
      </c>
      <c r="C80" s="42" t="s">
        <v>190</v>
      </c>
      <c r="D80" s="41" t="s">
        <v>1007</v>
      </c>
      <c r="E80" s="42" t="s">
        <v>1</v>
      </c>
      <c r="F80" s="180">
        <v>4</v>
      </c>
      <c r="G80" s="43"/>
      <c r="H80" s="43"/>
      <c r="I80" s="44"/>
      <c r="J80" s="44"/>
      <c r="K80" s="44"/>
      <c r="L80" s="45"/>
    </row>
    <row r="81" spans="1:12" s="27" customFormat="1" ht="20.100000000000001" customHeight="1" x14ac:dyDescent="0.25">
      <c r="A81" s="49" t="s">
        <v>1008</v>
      </c>
      <c r="B81" s="42">
        <v>70268</v>
      </c>
      <c r="C81" s="42" t="s">
        <v>190</v>
      </c>
      <c r="D81" s="41" t="s">
        <v>1009</v>
      </c>
      <c r="E81" s="42" t="s">
        <v>1</v>
      </c>
      <c r="F81" s="180">
        <v>12</v>
      </c>
      <c r="G81" s="43"/>
      <c r="H81" s="43"/>
      <c r="I81" s="44"/>
      <c r="J81" s="44"/>
      <c r="K81" s="44"/>
      <c r="L81" s="45"/>
    </row>
    <row r="82" spans="1:12" s="27" customFormat="1" ht="20.100000000000001" customHeight="1" x14ac:dyDescent="0.25">
      <c r="A82" s="49" t="s">
        <v>1010</v>
      </c>
      <c r="B82" s="42">
        <v>71177</v>
      </c>
      <c r="C82" s="42" t="s">
        <v>190</v>
      </c>
      <c r="D82" s="41" t="s">
        <v>1011</v>
      </c>
      <c r="E82" s="42" t="s">
        <v>1</v>
      </c>
      <c r="F82" s="180">
        <v>1</v>
      </c>
      <c r="G82" s="43"/>
      <c r="H82" s="43"/>
      <c r="I82" s="44"/>
      <c r="J82" s="44"/>
      <c r="K82" s="44"/>
      <c r="L82" s="45"/>
    </row>
    <row r="83" spans="1:12" s="27" customFormat="1" ht="20.100000000000001" customHeight="1" x14ac:dyDescent="0.25">
      <c r="A83" s="49" t="s">
        <v>1012</v>
      </c>
      <c r="B83" s="42">
        <v>71175</v>
      </c>
      <c r="C83" s="42" t="s">
        <v>190</v>
      </c>
      <c r="D83" s="41" t="s">
        <v>1013</v>
      </c>
      <c r="E83" s="42" t="s">
        <v>1</v>
      </c>
      <c r="F83" s="180">
        <v>1</v>
      </c>
      <c r="G83" s="43"/>
      <c r="H83" s="43"/>
      <c r="I83" s="44"/>
      <c r="J83" s="44"/>
      <c r="K83" s="44"/>
      <c r="L83" s="45"/>
    </row>
    <row r="84" spans="1:12" s="27" customFormat="1" ht="20.100000000000001" customHeight="1" x14ac:dyDescent="0.25">
      <c r="A84" s="49" t="s">
        <v>1014</v>
      </c>
      <c r="B84" s="42">
        <v>71174</v>
      </c>
      <c r="C84" s="42" t="s">
        <v>190</v>
      </c>
      <c r="D84" s="41" t="s">
        <v>1015</v>
      </c>
      <c r="E84" s="42" t="s">
        <v>1</v>
      </c>
      <c r="F84" s="180">
        <v>7</v>
      </c>
      <c r="G84" s="43"/>
      <c r="H84" s="43"/>
      <c r="I84" s="44"/>
      <c r="J84" s="44"/>
      <c r="K84" s="44"/>
      <c r="L84" s="45"/>
    </row>
    <row r="85" spans="1:12" s="27" customFormat="1" ht="20.100000000000001" customHeight="1" x14ac:dyDescent="0.25">
      <c r="A85" s="49" t="s">
        <v>1016</v>
      </c>
      <c r="B85" s="42">
        <v>71173</v>
      </c>
      <c r="C85" s="42" t="s">
        <v>190</v>
      </c>
      <c r="D85" s="41" t="s">
        <v>1017</v>
      </c>
      <c r="E85" s="42" t="s">
        <v>1</v>
      </c>
      <c r="F85" s="180">
        <v>6</v>
      </c>
      <c r="G85" s="43"/>
      <c r="H85" s="43"/>
      <c r="I85" s="44"/>
      <c r="J85" s="44"/>
      <c r="K85" s="44"/>
      <c r="L85" s="45"/>
    </row>
    <row r="86" spans="1:12" s="27" customFormat="1" ht="20.100000000000001" customHeight="1" x14ac:dyDescent="0.25">
      <c r="A86" s="49" t="s">
        <v>1018</v>
      </c>
      <c r="B86" s="42">
        <v>71173</v>
      </c>
      <c r="C86" s="42" t="s">
        <v>190</v>
      </c>
      <c r="D86" s="41" t="s">
        <v>1019</v>
      </c>
      <c r="E86" s="42" t="s">
        <v>1</v>
      </c>
      <c r="F86" s="180">
        <v>2</v>
      </c>
      <c r="G86" s="43"/>
      <c r="H86" s="43"/>
      <c r="I86" s="44"/>
      <c r="J86" s="44"/>
      <c r="K86" s="44"/>
      <c r="L86" s="45"/>
    </row>
    <row r="87" spans="1:12" s="27" customFormat="1" ht="20.100000000000001" customHeight="1" x14ac:dyDescent="0.25">
      <c r="A87" s="49" t="s">
        <v>1020</v>
      </c>
      <c r="B87" s="42">
        <v>71171</v>
      </c>
      <c r="C87" s="42" t="s">
        <v>190</v>
      </c>
      <c r="D87" s="41" t="s">
        <v>1021</v>
      </c>
      <c r="E87" s="42" t="s">
        <v>1</v>
      </c>
      <c r="F87" s="180">
        <v>2</v>
      </c>
      <c r="G87" s="43"/>
      <c r="H87" s="43"/>
      <c r="I87" s="44"/>
      <c r="J87" s="44"/>
      <c r="K87" s="44"/>
      <c r="L87" s="45"/>
    </row>
    <row r="88" spans="1:12" s="27" customFormat="1" ht="20.100000000000001" customHeight="1" x14ac:dyDescent="0.25">
      <c r="A88" s="49" t="s">
        <v>1022</v>
      </c>
      <c r="B88" s="42">
        <v>72618</v>
      </c>
      <c r="C88" s="42" t="s">
        <v>190</v>
      </c>
      <c r="D88" s="41" t="s">
        <v>1023</v>
      </c>
      <c r="E88" s="42" t="s">
        <v>1</v>
      </c>
      <c r="F88" s="180">
        <v>3</v>
      </c>
      <c r="G88" s="43"/>
      <c r="H88" s="43"/>
      <c r="I88" s="44"/>
      <c r="J88" s="44"/>
      <c r="K88" s="44"/>
      <c r="L88" s="45"/>
    </row>
    <row r="89" spans="1:12" s="27" customFormat="1" ht="20.100000000000001" customHeight="1" x14ac:dyDescent="0.25">
      <c r="A89" s="49" t="s">
        <v>1024</v>
      </c>
      <c r="B89" s="42" t="s">
        <v>488</v>
      </c>
      <c r="C89" s="42"/>
      <c r="D89" s="41" t="s">
        <v>490</v>
      </c>
      <c r="E89" s="42" t="s">
        <v>1</v>
      </c>
      <c r="F89" s="180">
        <v>1</v>
      </c>
      <c r="G89" s="43"/>
      <c r="H89" s="43"/>
      <c r="I89" s="44"/>
      <c r="J89" s="44"/>
      <c r="K89" s="44"/>
      <c r="L89" s="45"/>
    </row>
    <row r="90" spans="1:12" s="27" customFormat="1" ht="20.100000000000001" customHeight="1" x14ac:dyDescent="0.25">
      <c r="A90" s="49" t="s">
        <v>1025</v>
      </c>
      <c r="B90" s="42">
        <v>71465</v>
      </c>
      <c r="C90" s="42" t="s">
        <v>190</v>
      </c>
      <c r="D90" s="41" t="s">
        <v>1002</v>
      </c>
      <c r="E90" s="42" t="s">
        <v>1</v>
      </c>
      <c r="F90" s="180">
        <v>10</v>
      </c>
      <c r="G90" s="43"/>
      <c r="H90" s="43"/>
      <c r="I90" s="44"/>
      <c r="J90" s="44"/>
      <c r="K90" s="44"/>
      <c r="L90" s="45"/>
    </row>
    <row r="91" spans="1:12" s="27" customFormat="1" ht="30" customHeight="1" x14ac:dyDescent="0.25">
      <c r="A91" s="49" t="s">
        <v>1026</v>
      </c>
      <c r="B91" s="42" t="s">
        <v>358</v>
      </c>
      <c r="C91" s="42"/>
      <c r="D91" s="41" t="s">
        <v>359</v>
      </c>
      <c r="E91" s="42" t="s">
        <v>1</v>
      </c>
      <c r="F91" s="180">
        <v>1</v>
      </c>
      <c r="G91" s="43"/>
      <c r="H91" s="43"/>
      <c r="I91" s="44"/>
      <c r="J91" s="44"/>
      <c r="K91" s="44"/>
      <c r="L91" s="45"/>
    </row>
    <row r="92" spans="1:12" s="27" customFormat="1" ht="20.100000000000001" customHeight="1" x14ac:dyDescent="0.25">
      <c r="A92" s="49"/>
      <c r="B92" s="42"/>
      <c r="C92" s="42"/>
      <c r="D92" s="60" t="s">
        <v>1027</v>
      </c>
      <c r="E92" s="42"/>
      <c r="F92" s="180"/>
      <c r="G92" s="43"/>
      <c r="H92" s="43"/>
      <c r="I92" s="44"/>
      <c r="J92" s="44"/>
      <c r="K92" s="44"/>
      <c r="L92" s="45"/>
    </row>
    <row r="93" spans="1:12" s="27" customFormat="1" ht="20.100000000000001" customHeight="1" x14ac:dyDescent="0.25">
      <c r="A93" s="49" t="s">
        <v>1028</v>
      </c>
      <c r="B93" s="42" t="s">
        <v>491</v>
      </c>
      <c r="C93" s="42"/>
      <c r="D93" s="41" t="s">
        <v>493</v>
      </c>
      <c r="E93" s="42" t="s">
        <v>1</v>
      </c>
      <c r="F93" s="180">
        <v>1</v>
      </c>
      <c r="G93" s="43"/>
      <c r="H93" s="43"/>
      <c r="I93" s="44"/>
      <c r="J93" s="44"/>
      <c r="K93" s="44"/>
      <c r="L93" s="45"/>
    </row>
    <row r="94" spans="1:12" s="27" customFormat="1" ht="20.100000000000001" customHeight="1" x14ac:dyDescent="0.25">
      <c r="A94" s="49" t="s">
        <v>1029</v>
      </c>
      <c r="B94" s="42" t="s">
        <v>491</v>
      </c>
      <c r="C94" s="42"/>
      <c r="D94" s="41" t="s">
        <v>1030</v>
      </c>
      <c r="E94" s="42" t="s">
        <v>1</v>
      </c>
      <c r="F94" s="180">
        <v>1</v>
      </c>
      <c r="G94" s="43"/>
      <c r="H94" s="43"/>
      <c r="I94" s="44"/>
      <c r="J94" s="44"/>
      <c r="K94" s="44"/>
      <c r="L94" s="45"/>
    </row>
    <row r="95" spans="1:12" s="27" customFormat="1" ht="20.100000000000001" customHeight="1" x14ac:dyDescent="0.25">
      <c r="A95" s="49"/>
      <c r="B95" s="42"/>
      <c r="C95" s="42"/>
      <c r="D95" s="60" t="s">
        <v>1031</v>
      </c>
      <c r="E95" s="42"/>
      <c r="F95" s="180"/>
      <c r="G95" s="43"/>
      <c r="H95" s="43"/>
      <c r="I95" s="44"/>
      <c r="J95" s="44"/>
      <c r="K95" s="44"/>
      <c r="L95" s="45"/>
    </row>
    <row r="96" spans="1:12" s="27" customFormat="1" ht="30" customHeight="1" x14ac:dyDescent="0.25">
      <c r="A96" s="49" t="s">
        <v>1032</v>
      </c>
      <c r="B96" s="42">
        <v>72201</v>
      </c>
      <c r="C96" s="42" t="s">
        <v>190</v>
      </c>
      <c r="D96" s="41" t="s">
        <v>1033</v>
      </c>
      <c r="E96" s="42" t="s">
        <v>1</v>
      </c>
      <c r="F96" s="180">
        <v>6</v>
      </c>
      <c r="G96" s="43"/>
      <c r="H96" s="43"/>
      <c r="I96" s="44"/>
      <c r="J96" s="44"/>
      <c r="K96" s="44"/>
      <c r="L96" s="45"/>
    </row>
    <row r="97" spans="1:12" s="27" customFormat="1" ht="30" customHeight="1" x14ac:dyDescent="0.25">
      <c r="A97" s="49" t="s">
        <v>1034</v>
      </c>
      <c r="B97" s="42">
        <v>72198</v>
      </c>
      <c r="C97" s="42" t="s">
        <v>190</v>
      </c>
      <c r="D97" s="41" t="s">
        <v>1035</v>
      </c>
      <c r="E97" s="42" t="s">
        <v>1</v>
      </c>
      <c r="F97" s="180">
        <v>1</v>
      </c>
      <c r="G97" s="43"/>
      <c r="H97" s="43"/>
      <c r="I97" s="44"/>
      <c r="J97" s="44"/>
      <c r="K97" s="44"/>
      <c r="L97" s="45"/>
    </row>
    <row r="98" spans="1:12" s="27" customFormat="1" ht="20.100000000000001" customHeight="1" x14ac:dyDescent="0.25">
      <c r="A98" s="49" t="s">
        <v>1036</v>
      </c>
      <c r="B98" s="42">
        <v>71174</v>
      </c>
      <c r="C98" s="42" t="s">
        <v>190</v>
      </c>
      <c r="D98" s="41" t="s">
        <v>1037</v>
      </c>
      <c r="E98" s="42" t="s">
        <v>1</v>
      </c>
      <c r="F98" s="180">
        <v>7</v>
      </c>
      <c r="G98" s="43"/>
      <c r="H98" s="43"/>
      <c r="I98" s="44"/>
      <c r="J98" s="44"/>
      <c r="K98" s="44"/>
      <c r="L98" s="45"/>
    </row>
    <row r="99" spans="1:12" s="27" customFormat="1" ht="20.100000000000001" customHeight="1" x14ac:dyDescent="0.25">
      <c r="A99" s="49" t="s">
        <v>1038</v>
      </c>
      <c r="B99" s="42">
        <v>71171</v>
      </c>
      <c r="C99" s="42" t="s">
        <v>190</v>
      </c>
      <c r="D99" s="41" t="s">
        <v>1039</v>
      </c>
      <c r="E99" s="42" t="s">
        <v>1</v>
      </c>
      <c r="F99" s="180">
        <v>2</v>
      </c>
      <c r="G99" s="43"/>
      <c r="H99" s="43"/>
      <c r="I99" s="44"/>
      <c r="J99" s="44"/>
      <c r="K99" s="44"/>
      <c r="L99" s="45"/>
    </row>
    <row r="100" spans="1:12" s="27" customFormat="1" ht="20.100000000000001" customHeight="1" x14ac:dyDescent="0.25">
      <c r="A100" s="49" t="s">
        <v>1040</v>
      </c>
      <c r="B100" s="42">
        <v>71171</v>
      </c>
      <c r="C100" s="42" t="s">
        <v>190</v>
      </c>
      <c r="D100" s="41" t="s">
        <v>997</v>
      </c>
      <c r="E100" s="42" t="s">
        <v>1</v>
      </c>
      <c r="F100" s="180">
        <v>1</v>
      </c>
      <c r="G100" s="43"/>
      <c r="H100" s="43"/>
      <c r="I100" s="44"/>
      <c r="J100" s="44"/>
      <c r="K100" s="44"/>
      <c r="L100" s="45"/>
    </row>
    <row r="101" spans="1:12" s="27" customFormat="1" ht="20.100000000000001" customHeight="1" x14ac:dyDescent="0.25">
      <c r="A101" s="49" t="s">
        <v>1041</v>
      </c>
      <c r="B101" s="42">
        <v>71171</v>
      </c>
      <c r="C101" s="42" t="s">
        <v>190</v>
      </c>
      <c r="D101" s="41" t="s">
        <v>1042</v>
      </c>
      <c r="E101" s="42" t="s">
        <v>1</v>
      </c>
      <c r="F101" s="180">
        <v>12</v>
      </c>
      <c r="G101" s="43"/>
      <c r="H101" s="43"/>
      <c r="I101" s="44"/>
      <c r="J101" s="44"/>
      <c r="K101" s="44"/>
      <c r="L101" s="45"/>
    </row>
    <row r="102" spans="1:12" s="27" customFormat="1" ht="20.100000000000001" customHeight="1" x14ac:dyDescent="0.25">
      <c r="A102" s="49" t="s">
        <v>1043</v>
      </c>
      <c r="B102" s="42">
        <v>71171</v>
      </c>
      <c r="C102" s="42" t="s">
        <v>190</v>
      </c>
      <c r="D102" s="41" t="s">
        <v>1044</v>
      </c>
      <c r="E102" s="42" t="s">
        <v>1</v>
      </c>
      <c r="F102" s="180">
        <v>101</v>
      </c>
      <c r="G102" s="43"/>
      <c r="H102" s="43"/>
      <c r="I102" s="44"/>
      <c r="J102" s="44"/>
      <c r="K102" s="44"/>
      <c r="L102" s="45"/>
    </row>
    <row r="103" spans="1:12" s="27" customFormat="1" ht="20.100000000000001" customHeight="1" x14ac:dyDescent="0.25">
      <c r="A103" s="49" t="s">
        <v>1045</v>
      </c>
      <c r="B103" s="42">
        <v>71184</v>
      </c>
      <c r="C103" s="42" t="s">
        <v>190</v>
      </c>
      <c r="D103" s="41" t="s">
        <v>1007</v>
      </c>
      <c r="E103" s="42" t="s">
        <v>1</v>
      </c>
      <c r="F103" s="180">
        <v>28</v>
      </c>
      <c r="G103" s="43"/>
      <c r="H103" s="43"/>
      <c r="I103" s="44"/>
      <c r="J103" s="44"/>
      <c r="K103" s="44"/>
      <c r="L103" s="45"/>
    </row>
    <row r="104" spans="1:12" s="27" customFormat="1" ht="20.100000000000001" customHeight="1" x14ac:dyDescent="0.25">
      <c r="A104" s="49" t="s">
        <v>1046</v>
      </c>
      <c r="B104" s="42">
        <v>71456</v>
      </c>
      <c r="C104" s="42" t="s">
        <v>190</v>
      </c>
      <c r="D104" s="41" t="s">
        <v>1047</v>
      </c>
      <c r="E104" s="42" t="s">
        <v>1</v>
      </c>
      <c r="F104" s="180">
        <v>7</v>
      </c>
      <c r="G104" s="43"/>
      <c r="H104" s="43"/>
      <c r="I104" s="44"/>
      <c r="J104" s="44"/>
      <c r="K104" s="44"/>
      <c r="L104" s="45"/>
    </row>
    <row r="105" spans="1:12" s="27" customFormat="1" ht="30" customHeight="1" x14ac:dyDescent="0.25">
      <c r="A105" s="49" t="s">
        <v>1048</v>
      </c>
      <c r="B105" s="42" t="s">
        <v>358</v>
      </c>
      <c r="C105" s="42"/>
      <c r="D105" s="41" t="s">
        <v>359</v>
      </c>
      <c r="E105" s="42" t="s">
        <v>1</v>
      </c>
      <c r="F105" s="180">
        <v>5</v>
      </c>
      <c r="G105" s="43"/>
      <c r="H105" s="43"/>
      <c r="I105" s="44"/>
      <c r="J105" s="44"/>
      <c r="K105" s="44"/>
      <c r="L105" s="45"/>
    </row>
    <row r="106" spans="1:12" s="27" customFormat="1" ht="20.100000000000001" customHeight="1" x14ac:dyDescent="0.25">
      <c r="A106" s="49"/>
      <c r="B106" s="42"/>
      <c r="C106" s="42"/>
      <c r="D106" s="60" t="s">
        <v>1049</v>
      </c>
      <c r="E106" s="42"/>
      <c r="F106" s="180"/>
      <c r="G106" s="43"/>
      <c r="H106" s="43"/>
      <c r="I106" s="44"/>
      <c r="J106" s="44"/>
      <c r="K106" s="44"/>
      <c r="L106" s="45"/>
    </row>
    <row r="107" spans="1:12" s="27" customFormat="1" ht="20.100000000000001" customHeight="1" x14ac:dyDescent="0.25">
      <c r="A107" s="49" t="s">
        <v>1050</v>
      </c>
      <c r="B107" s="42" t="s">
        <v>497</v>
      </c>
      <c r="C107" s="42"/>
      <c r="D107" s="41" t="s">
        <v>499</v>
      </c>
      <c r="E107" s="42" t="s">
        <v>1</v>
      </c>
      <c r="F107" s="180">
        <v>1</v>
      </c>
      <c r="G107" s="43"/>
      <c r="H107" s="43"/>
      <c r="I107" s="44"/>
      <c r="J107" s="44"/>
      <c r="K107" s="44"/>
      <c r="L107" s="45"/>
    </row>
    <row r="108" spans="1:12" s="27" customFormat="1" ht="20.100000000000001" customHeight="1" x14ac:dyDescent="0.25">
      <c r="A108" s="49" t="s">
        <v>1051</v>
      </c>
      <c r="B108" s="42">
        <v>70706</v>
      </c>
      <c r="C108" s="42" t="s">
        <v>190</v>
      </c>
      <c r="D108" s="41" t="s">
        <v>1052</v>
      </c>
      <c r="E108" s="42" t="s">
        <v>1</v>
      </c>
      <c r="F108" s="180">
        <v>2</v>
      </c>
      <c r="G108" s="43"/>
      <c r="H108" s="43"/>
      <c r="I108" s="44"/>
      <c r="J108" s="44"/>
      <c r="K108" s="44"/>
      <c r="L108" s="45"/>
    </row>
    <row r="109" spans="1:12" s="27" customFormat="1" ht="20.100000000000001" customHeight="1" x14ac:dyDescent="0.25">
      <c r="A109" s="49" t="s">
        <v>1053</v>
      </c>
      <c r="B109" s="42">
        <v>70705</v>
      </c>
      <c r="C109" s="42" t="s">
        <v>190</v>
      </c>
      <c r="D109" s="41" t="s">
        <v>1054</v>
      </c>
      <c r="E109" s="42" t="s">
        <v>1</v>
      </c>
      <c r="F109" s="180">
        <v>1</v>
      </c>
      <c r="G109" s="43"/>
      <c r="H109" s="43"/>
      <c r="I109" s="44"/>
      <c r="J109" s="44"/>
      <c r="K109" s="44"/>
      <c r="L109" s="45"/>
    </row>
    <row r="110" spans="1:12" s="27" customFormat="1" ht="20.100000000000001" customHeight="1" x14ac:dyDescent="0.25">
      <c r="A110" s="49" t="s">
        <v>1055</v>
      </c>
      <c r="B110" s="42">
        <v>71177</v>
      </c>
      <c r="C110" s="42" t="s">
        <v>190</v>
      </c>
      <c r="D110" s="41" t="s">
        <v>1011</v>
      </c>
      <c r="E110" s="42" t="s">
        <v>1</v>
      </c>
      <c r="F110" s="180">
        <v>1</v>
      </c>
      <c r="G110" s="43"/>
      <c r="H110" s="43"/>
      <c r="I110" s="44"/>
      <c r="J110" s="44"/>
      <c r="K110" s="44"/>
      <c r="L110" s="45"/>
    </row>
    <row r="111" spans="1:12" s="27" customFormat="1" ht="20.100000000000001" customHeight="1" x14ac:dyDescent="0.25">
      <c r="A111" s="49" t="s">
        <v>1056</v>
      </c>
      <c r="B111" s="42">
        <v>71176</v>
      </c>
      <c r="C111" s="42" t="s">
        <v>190</v>
      </c>
      <c r="D111" s="41" t="s">
        <v>1057</v>
      </c>
      <c r="E111" s="42" t="s">
        <v>1</v>
      </c>
      <c r="F111" s="180">
        <v>1</v>
      </c>
      <c r="G111" s="43"/>
      <c r="H111" s="43"/>
      <c r="I111" s="44"/>
      <c r="J111" s="44"/>
      <c r="K111" s="44"/>
      <c r="L111" s="45"/>
    </row>
    <row r="112" spans="1:12" s="27" customFormat="1" ht="20.100000000000001" customHeight="1" x14ac:dyDescent="0.25">
      <c r="A112" s="49" t="s">
        <v>1058</v>
      </c>
      <c r="B112" s="42">
        <v>71175</v>
      </c>
      <c r="C112" s="42" t="s">
        <v>190</v>
      </c>
      <c r="D112" s="41" t="s">
        <v>989</v>
      </c>
      <c r="E112" s="42" t="s">
        <v>1</v>
      </c>
      <c r="F112" s="180">
        <v>1</v>
      </c>
      <c r="G112" s="43"/>
      <c r="H112" s="43"/>
      <c r="I112" s="44"/>
      <c r="J112" s="44"/>
      <c r="K112" s="44"/>
      <c r="L112" s="45"/>
    </row>
    <row r="113" spans="1:12" s="27" customFormat="1" ht="20.100000000000001" customHeight="1" x14ac:dyDescent="0.25">
      <c r="A113" s="49" t="s">
        <v>1059</v>
      </c>
      <c r="B113" s="42">
        <v>71174</v>
      </c>
      <c r="C113" s="42" t="s">
        <v>190</v>
      </c>
      <c r="D113" s="41" t="s">
        <v>1037</v>
      </c>
      <c r="E113" s="42" t="s">
        <v>1</v>
      </c>
      <c r="F113" s="180">
        <v>1</v>
      </c>
      <c r="G113" s="43"/>
      <c r="H113" s="43"/>
      <c r="I113" s="44"/>
      <c r="J113" s="44"/>
      <c r="K113" s="44"/>
      <c r="L113" s="45"/>
    </row>
    <row r="114" spans="1:12" s="27" customFormat="1" ht="20.100000000000001" customHeight="1" x14ac:dyDescent="0.25">
      <c r="A114" s="49" t="s">
        <v>1060</v>
      </c>
      <c r="B114" s="42">
        <v>71171</v>
      </c>
      <c r="C114" s="42" t="s">
        <v>190</v>
      </c>
      <c r="D114" s="41" t="s">
        <v>1039</v>
      </c>
      <c r="E114" s="42" t="s">
        <v>1</v>
      </c>
      <c r="F114" s="180">
        <v>32</v>
      </c>
      <c r="G114" s="43"/>
      <c r="H114" s="43"/>
      <c r="I114" s="44"/>
      <c r="J114" s="44"/>
      <c r="K114" s="44"/>
      <c r="L114" s="45"/>
    </row>
    <row r="115" spans="1:12" s="27" customFormat="1" ht="20.100000000000001" customHeight="1" x14ac:dyDescent="0.25">
      <c r="A115" s="49" t="s">
        <v>1061</v>
      </c>
      <c r="B115" s="42">
        <v>71171</v>
      </c>
      <c r="C115" s="42" t="s">
        <v>190</v>
      </c>
      <c r="D115" s="41" t="s">
        <v>997</v>
      </c>
      <c r="E115" s="42" t="s">
        <v>1</v>
      </c>
      <c r="F115" s="180">
        <v>4</v>
      </c>
      <c r="G115" s="43"/>
      <c r="H115" s="43"/>
      <c r="I115" s="44"/>
      <c r="J115" s="44"/>
      <c r="K115" s="44"/>
      <c r="L115" s="45"/>
    </row>
    <row r="116" spans="1:12" s="27" customFormat="1" ht="20.100000000000001" customHeight="1" x14ac:dyDescent="0.25">
      <c r="A116" s="49" t="s">
        <v>1062</v>
      </c>
      <c r="B116" s="42">
        <v>71171</v>
      </c>
      <c r="C116" s="42" t="s">
        <v>190</v>
      </c>
      <c r="D116" s="41" t="s">
        <v>1042</v>
      </c>
      <c r="E116" s="42" t="s">
        <v>1</v>
      </c>
      <c r="F116" s="180">
        <v>26</v>
      </c>
      <c r="G116" s="43"/>
      <c r="H116" s="43"/>
      <c r="I116" s="44"/>
      <c r="J116" s="44"/>
      <c r="K116" s="44"/>
      <c r="L116" s="45"/>
    </row>
    <row r="117" spans="1:12" s="27" customFormat="1" ht="20.100000000000001" customHeight="1" x14ac:dyDescent="0.25">
      <c r="A117" s="49" t="s">
        <v>1063</v>
      </c>
      <c r="B117" s="42">
        <v>71184</v>
      </c>
      <c r="C117" s="42" t="s">
        <v>190</v>
      </c>
      <c r="D117" s="41" t="s">
        <v>1007</v>
      </c>
      <c r="E117" s="42" t="s">
        <v>1</v>
      </c>
      <c r="F117" s="180">
        <v>16</v>
      </c>
      <c r="G117" s="43"/>
      <c r="H117" s="43"/>
      <c r="I117" s="44"/>
      <c r="J117" s="44"/>
      <c r="K117" s="44"/>
      <c r="L117" s="45"/>
    </row>
    <row r="118" spans="1:12" s="27" customFormat="1" ht="20.100000000000001" customHeight="1" x14ac:dyDescent="0.25">
      <c r="A118" s="49" t="s">
        <v>1064</v>
      </c>
      <c r="B118" s="42">
        <v>71465</v>
      </c>
      <c r="C118" s="42" t="s">
        <v>190</v>
      </c>
      <c r="D118" s="41" t="s">
        <v>1002</v>
      </c>
      <c r="E118" s="42" t="s">
        <v>1</v>
      </c>
      <c r="F118" s="180">
        <v>20</v>
      </c>
      <c r="G118" s="43"/>
      <c r="H118" s="43"/>
      <c r="I118" s="44"/>
      <c r="J118" s="44"/>
      <c r="K118" s="44"/>
      <c r="L118" s="45"/>
    </row>
    <row r="119" spans="1:12" s="27" customFormat="1" ht="30" customHeight="1" x14ac:dyDescent="0.25">
      <c r="A119" s="49" t="s">
        <v>1065</v>
      </c>
      <c r="B119" s="42" t="s">
        <v>358</v>
      </c>
      <c r="C119" s="42"/>
      <c r="D119" s="41" t="s">
        <v>359</v>
      </c>
      <c r="E119" s="42" t="s">
        <v>1</v>
      </c>
      <c r="F119" s="180">
        <v>4</v>
      </c>
      <c r="G119" s="43"/>
      <c r="H119" s="43"/>
      <c r="I119" s="44"/>
      <c r="J119" s="44"/>
      <c r="K119" s="44"/>
      <c r="L119" s="45"/>
    </row>
    <row r="120" spans="1:12" s="27" customFormat="1" ht="30" customHeight="1" x14ac:dyDescent="0.25">
      <c r="A120" s="49"/>
      <c r="B120" s="42"/>
      <c r="C120" s="42"/>
      <c r="D120" s="60" t="s">
        <v>365</v>
      </c>
      <c r="E120" s="42"/>
      <c r="F120" s="180"/>
      <c r="G120" s="43"/>
      <c r="H120" s="43"/>
      <c r="I120" s="44"/>
      <c r="J120" s="44"/>
      <c r="K120" s="44"/>
      <c r="L120" s="45"/>
    </row>
    <row r="121" spans="1:12" s="27" customFormat="1" ht="20.100000000000001" customHeight="1" x14ac:dyDescent="0.25">
      <c r="A121" s="49" t="s">
        <v>1066</v>
      </c>
      <c r="B121" s="42" t="s">
        <v>364</v>
      </c>
      <c r="C121" s="42"/>
      <c r="D121" s="41" t="s">
        <v>1067</v>
      </c>
      <c r="E121" s="42" t="s">
        <v>1</v>
      </c>
      <c r="F121" s="180">
        <v>1</v>
      </c>
      <c r="G121" s="43"/>
      <c r="H121" s="43"/>
      <c r="I121" s="44"/>
      <c r="J121" s="44"/>
      <c r="K121" s="44"/>
      <c r="L121" s="45"/>
    </row>
    <row r="122" spans="1:12" s="27" customFormat="1" ht="20.100000000000001" customHeight="1" x14ac:dyDescent="0.25">
      <c r="A122" s="49" t="s">
        <v>1068</v>
      </c>
      <c r="B122" s="42" t="s">
        <v>364</v>
      </c>
      <c r="C122" s="42"/>
      <c r="D122" s="41" t="s">
        <v>1069</v>
      </c>
      <c r="E122" s="42" t="s">
        <v>1</v>
      </c>
      <c r="F122" s="180">
        <v>1</v>
      </c>
      <c r="G122" s="43"/>
      <c r="H122" s="43"/>
      <c r="I122" s="44"/>
      <c r="J122" s="44"/>
      <c r="K122" s="44"/>
      <c r="L122" s="45"/>
    </row>
    <row r="123" spans="1:12" s="27" customFormat="1" ht="20.100000000000001" customHeight="1" x14ac:dyDescent="0.25">
      <c r="A123" s="49" t="s">
        <v>1070</v>
      </c>
      <c r="B123" s="42" t="s">
        <v>364</v>
      </c>
      <c r="C123" s="42"/>
      <c r="D123" s="41" t="s">
        <v>1071</v>
      </c>
      <c r="E123" s="42" t="s">
        <v>1</v>
      </c>
      <c r="F123" s="180">
        <v>1</v>
      </c>
      <c r="G123" s="43"/>
      <c r="H123" s="43"/>
      <c r="I123" s="44"/>
      <c r="J123" s="44"/>
      <c r="K123" s="44"/>
      <c r="L123" s="45"/>
    </row>
    <row r="124" spans="1:12" s="27" customFormat="1" ht="20.100000000000001" customHeight="1" x14ac:dyDescent="0.25">
      <c r="A124" s="49" t="s">
        <v>1072</v>
      </c>
      <c r="B124" s="42" t="s">
        <v>364</v>
      </c>
      <c r="C124" s="42"/>
      <c r="D124" s="41" t="s">
        <v>1073</v>
      </c>
      <c r="E124" s="42" t="s">
        <v>1</v>
      </c>
      <c r="F124" s="180">
        <v>1</v>
      </c>
      <c r="G124" s="43"/>
      <c r="H124" s="43"/>
      <c r="I124" s="44"/>
      <c r="J124" s="44"/>
      <c r="K124" s="44"/>
      <c r="L124" s="45"/>
    </row>
    <row r="125" spans="1:12" s="27" customFormat="1" ht="20.100000000000001" customHeight="1" x14ac:dyDescent="0.25">
      <c r="A125" s="49" t="s">
        <v>1074</v>
      </c>
      <c r="B125" s="42" t="s">
        <v>364</v>
      </c>
      <c r="C125" s="42"/>
      <c r="D125" s="41" t="s">
        <v>1075</v>
      </c>
      <c r="E125" s="42" t="s">
        <v>1</v>
      </c>
      <c r="F125" s="180">
        <v>1</v>
      </c>
      <c r="G125" s="43"/>
      <c r="H125" s="43"/>
      <c r="I125" s="44"/>
      <c r="J125" s="44"/>
      <c r="K125" s="44"/>
      <c r="L125" s="45"/>
    </row>
    <row r="126" spans="1:12" s="27" customFormat="1" ht="20.100000000000001" customHeight="1" x14ac:dyDescent="0.25">
      <c r="A126" s="49"/>
      <c r="B126" s="42"/>
      <c r="C126" s="42"/>
      <c r="D126" s="60" t="s">
        <v>1076</v>
      </c>
      <c r="E126" s="42"/>
      <c r="F126" s="180"/>
      <c r="G126" s="43"/>
      <c r="H126" s="43"/>
      <c r="I126" s="44"/>
      <c r="J126" s="44"/>
      <c r="K126" s="44"/>
      <c r="L126" s="45"/>
    </row>
    <row r="127" spans="1:12" s="27" customFormat="1" ht="20.100000000000001" customHeight="1" x14ac:dyDescent="0.25">
      <c r="A127" s="49" t="s">
        <v>1077</v>
      </c>
      <c r="B127" s="42" t="s">
        <v>384</v>
      </c>
      <c r="C127" s="42"/>
      <c r="D127" s="41" t="s">
        <v>95</v>
      </c>
      <c r="E127" s="42" t="s">
        <v>32</v>
      </c>
      <c r="F127" s="180">
        <v>48</v>
      </c>
      <c r="G127" s="43"/>
      <c r="H127" s="43"/>
      <c r="I127" s="44"/>
      <c r="J127" s="44"/>
      <c r="K127" s="44"/>
      <c r="L127" s="45"/>
    </row>
    <row r="128" spans="1:12" s="27" customFormat="1" ht="20.100000000000001" customHeight="1" x14ac:dyDescent="0.25">
      <c r="A128" s="49" t="s">
        <v>1078</v>
      </c>
      <c r="B128" s="42" t="s">
        <v>385</v>
      </c>
      <c r="C128" s="42"/>
      <c r="D128" s="41" t="s">
        <v>97</v>
      </c>
      <c r="E128" s="42" t="s">
        <v>1</v>
      </c>
      <c r="F128" s="180">
        <v>1</v>
      </c>
      <c r="G128" s="43"/>
      <c r="H128" s="43"/>
      <c r="I128" s="44"/>
      <c r="J128" s="44"/>
      <c r="K128" s="44"/>
      <c r="L128" s="45"/>
    </row>
    <row r="129" spans="1:12" s="27" customFormat="1" ht="20.100000000000001" customHeight="1" x14ac:dyDescent="0.25">
      <c r="A129" s="49" t="s">
        <v>1079</v>
      </c>
      <c r="B129" s="42" t="s">
        <v>386</v>
      </c>
      <c r="C129" s="42"/>
      <c r="D129" s="41" t="s">
        <v>99</v>
      </c>
      <c r="E129" s="42" t="s">
        <v>1</v>
      </c>
      <c r="F129" s="180">
        <v>2</v>
      </c>
      <c r="G129" s="43"/>
      <c r="H129" s="43"/>
      <c r="I129" s="44"/>
      <c r="J129" s="44"/>
      <c r="K129" s="44"/>
      <c r="L129" s="45"/>
    </row>
    <row r="130" spans="1:12" s="27" customFormat="1" ht="20.100000000000001" customHeight="1" x14ac:dyDescent="0.25">
      <c r="A130" s="49" t="s">
        <v>1080</v>
      </c>
      <c r="B130" s="42" t="s">
        <v>387</v>
      </c>
      <c r="C130" s="42"/>
      <c r="D130" s="41" t="s">
        <v>101</v>
      </c>
      <c r="E130" s="42" t="s">
        <v>1</v>
      </c>
      <c r="F130" s="180">
        <v>2</v>
      </c>
      <c r="G130" s="43"/>
      <c r="H130" s="43"/>
      <c r="I130" s="44"/>
      <c r="J130" s="44"/>
      <c r="K130" s="44"/>
      <c r="L130" s="45"/>
    </row>
    <row r="131" spans="1:12" s="27" customFormat="1" ht="20.100000000000001" customHeight="1" x14ac:dyDescent="0.25">
      <c r="A131" s="49" t="s">
        <v>1081</v>
      </c>
      <c r="B131" s="42" t="s">
        <v>388</v>
      </c>
      <c r="C131" s="42"/>
      <c r="D131" s="41" t="s">
        <v>103</v>
      </c>
      <c r="E131" s="42" t="s">
        <v>1</v>
      </c>
      <c r="F131" s="180">
        <v>30</v>
      </c>
      <c r="G131" s="43"/>
      <c r="H131" s="43"/>
      <c r="I131" s="44"/>
      <c r="J131" s="44"/>
      <c r="K131" s="44"/>
      <c r="L131" s="45"/>
    </row>
    <row r="132" spans="1:12" s="27" customFormat="1" ht="20.100000000000001" customHeight="1" x14ac:dyDescent="0.25">
      <c r="A132" s="49" t="s">
        <v>1082</v>
      </c>
      <c r="B132" s="42" t="s">
        <v>389</v>
      </c>
      <c r="C132" s="42"/>
      <c r="D132" s="41" t="s">
        <v>105</v>
      </c>
      <c r="E132" s="42" t="s">
        <v>1</v>
      </c>
      <c r="F132" s="180">
        <v>27</v>
      </c>
      <c r="G132" s="43"/>
      <c r="H132" s="43"/>
      <c r="I132" s="44"/>
      <c r="J132" s="44"/>
      <c r="K132" s="44"/>
      <c r="L132" s="45"/>
    </row>
    <row r="133" spans="1:12" s="27" customFormat="1" ht="30" customHeight="1" x14ac:dyDescent="0.25">
      <c r="A133" s="49" t="s">
        <v>1083</v>
      </c>
      <c r="B133" s="42" t="s">
        <v>253</v>
      </c>
      <c r="C133" s="42"/>
      <c r="D133" s="41" t="s">
        <v>1084</v>
      </c>
      <c r="E133" s="42" t="s">
        <v>32</v>
      </c>
      <c r="F133" s="180">
        <v>120</v>
      </c>
      <c r="G133" s="43"/>
      <c r="H133" s="43"/>
      <c r="I133" s="44"/>
      <c r="J133" s="44"/>
      <c r="K133" s="44"/>
      <c r="L133" s="45"/>
    </row>
    <row r="134" spans="1:12" s="27" customFormat="1" ht="20.100000000000001" customHeight="1" x14ac:dyDescent="0.25">
      <c r="A134" s="49" t="s">
        <v>1085</v>
      </c>
      <c r="B134" s="42" t="s">
        <v>390</v>
      </c>
      <c r="C134" s="42"/>
      <c r="D134" s="41" t="s">
        <v>107</v>
      </c>
      <c r="E134" s="42" t="s">
        <v>1</v>
      </c>
      <c r="F134" s="180">
        <v>2</v>
      </c>
      <c r="G134" s="43"/>
      <c r="H134" s="43"/>
      <c r="I134" s="44"/>
      <c r="J134" s="44"/>
      <c r="K134" s="44"/>
      <c r="L134" s="45"/>
    </row>
    <row r="135" spans="1:12" s="27" customFormat="1" ht="20.100000000000001" customHeight="1" x14ac:dyDescent="0.25">
      <c r="A135" s="49" t="s">
        <v>1086</v>
      </c>
      <c r="B135" s="42" t="s">
        <v>391</v>
      </c>
      <c r="C135" s="42"/>
      <c r="D135" s="41" t="s">
        <v>109</v>
      </c>
      <c r="E135" s="42" t="s">
        <v>1</v>
      </c>
      <c r="F135" s="180">
        <v>2</v>
      </c>
      <c r="G135" s="43"/>
      <c r="H135" s="43"/>
      <c r="I135" s="44"/>
      <c r="J135" s="44"/>
      <c r="K135" s="44"/>
      <c r="L135" s="45"/>
    </row>
    <row r="136" spans="1:12" s="27" customFormat="1" ht="20.100000000000001" customHeight="1" x14ac:dyDescent="0.25">
      <c r="A136" s="49" t="s">
        <v>1087</v>
      </c>
      <c r="B136" s="42" t="s">
        <v>254</v>
      </c>
      <c r="C136" s="42"/>
      <c r="D136" s="41" t="s">
        <v>40</v>
      </c>
      <c r="E136" s="42" t="s">
        <v>1</v>
      </c>
      <c r="F136" s="180">
        <v>2</v>
      </c>
      <c r="G136" s="43"/>
      <c r="H136" s="43"/>
      <c r="I136" s="44"/>
      <c r="J136" s="44"/>
      <c r="K136" s="44"/>
      <c r="L136" s="45"/>
    </row>
    <row r="137" spans="1:12" s="27" customFormat="1" ht="20.100000000000001" customHeight="1" x14ac:dyDescent="0.25">
      <c r="A137" s="49" t="s">
        <v>1088</v>
      </c>
      <c r="B137" s="42" t="s">
        <v>255</v>
      </c>
      <c r="C137" s="42"/>
      <c r="D137" s="41" t="s">
        <v>42</v>
      </c>
      <c r="E137" s="42" t="s">
        <v>1</v>
      </c>
      <c r="F137" s="180">
        <v>54</v>
      </c>
      <c r="G137" s="43"/>
      <c r="H137" s="43"/>
      <c r="I137" s="44"/>
      <c r="J137" s="44"/>
      <c r="K137" s="44"/>
      <c r="L137" s="45"/>
    </row>
    <row r="138" spans="1:12" s="27" customFormat="1" ht="20.100000000000001" customHeight="1" x14ac:dyDescent="0.25">
      <c r="A138" s="49" t="s">
        <v>1089</v>
      </c>
      <c r="B138" s="42" t="s">
        <v>256</v>
      </c>
      <c r="C138" s="42"/>
      <c r="D138" s="41" t="s">
        <v>44</v>
      </c>
      <c r="E138" s="42" t="s">
        <v>1</v>
      </c>
      <c r="F138" s="180">
        <v>65</v>
      </c>
      <c r="G138" s="43"/>
      <c r="H138" s="43"/>
      <c r="I138" s="44"/>
      <c r="J138" s="44"/>
      <c r="K138" s="44"/>
      <c r="L138" s="45"/>
    </row>
    <row r="139" spans="1:12" s="27" customFormat="1" ht="20.100000000000001" customHeight="1" x14ac:dyDescent="0.25">
      <c r="A139" s="49" t="s">
        <v>1090</v>
      </c>
      <c r="B139" s="42" t="s">
        <v>250</v>
      </c>
      <c r="C139" s="42"/>
      <c r="D139" s="41" t="s">
        <v>31</v>
      </c>
      <c r="E139" s="42" t="s">
        <v>32</v>
      </c>
      <c r="F139" s="180">
        <v>315</v>
      </c>
      <c r="G139" s="43"/>
      <c r="H139" s="43"/>
      <c r="I139" s="44"/>
      <c r="J139" s="44"/>
      <c r="K139" s="44"/>
      <c r="L139" s="45"/>
    </row>
    <row r="140" spans="1:12" s="27" customFormat="1" ht="20.100000000000001" customHeight="1" x14ac:dyDescent="0.25">
      <c r="A140" s="49" t="s">
        <v>1091</v>
      </c>
      <c r="B140" s="42" t="s">
        <v>501</v>
      </c>
      <c r="C140" s="42"/>
      <c r="D140" s="41" t="s">
        <v>503</v>
      </c>
      <c r="E140" s="42" t="s">
        <v>1</v>
      </c>
      <c r="F140" s="180">
        <v>8</v>
      </c>
      <c r="G140" s="43"/>
      <c r="H140" s="43"/>
      <c r="I140" s="44"/>
      <c r="J140" s="44"/>
      <c r="K140" s="44"/>
      <c r="L140" s="45"/>
    </row>
    <row r="141" spans="1:12" s="27" customFormat="1" ht="20.100000000000001" customHeight="1" x14ac:dyDescent="0.25">
      <c r="A141" s="49" t="s">
        <v>1092</v>
      </c>
      <c r="B141" s="42" t="s">
        <v>505</v>
      </c>
      <c r="C141" s="42"/>
      <c r="D141" s="41" t="s">
        <v>507</v>
      </c>
      <c r="E141" s="42" t="s">
        <v>1</v>
      </c>
      <c r="F141" s="180">
        <v>2</v>
      </c>
      <c r="G141" s="43"/>
      <c r="H141" s="43"/>
      <c r="I141" s="44"/>
      <c r="J141" s="44"/>
      <c r="K141" s="44"/>
      <c r="L141" s="45"/>
    </row>
    <row r="142" spans="1:12" s="27" customFormat="1" ht="20.100000000000001" customHeight="1" x14ac:dyDescent="0.25">
      <c r="A142" s="49" t="s">
        <v>1093</v>
      </c>
      <c r="B142" s="42" t="s">
        <v>509</v>
      </c>
      <c r="C142" s="42"/>
      <c r="D142" s="41" t="s">
        <v>510</v>
      </c>
      <c r="E142" s="42" t="s">
        <v>1</v>
      </c>
      <c r="F142" s="180">
        <v>6</v>
      </c>
      <c r="G142" s="43"/>
      <c r="H142" s="43"/>
      <c r="I142" s="44"/>
      <c r="J142" s="44"/>
      <c r="K142" s="44"/>
      <c r="L142" s="45"/>
    </row>
    <row r="143" spans="1:12" s="27" customFormat="1" ht="20.100000000000001" customHeight="1" x14ac:dyDescent="0.25">
      <c r="A143" s="49" t="s">
        <v>1094</v>
      </c>
      <c r="B143" s="42" t="s">
        <v>251</v>
      </c>
      <c r="C143" s="42"/>
      <c r="D143" s="41" t="s">
        <v>34</v>
      </c>
      <c r="E143" s="42" t="s">
        <v>1</v>
      </c>
      <c r="F143" s="180">
        <v>145</v>
      </c>
      <c r="G143" s="43"/>
      <c r="H143" s="43"/>
      <c r="I143" s="44"/>
      <c r="J143" s="44"/>
      <c r="K143" s="44"/>
      <c r="L143" s="45"/>
    </row>
    <row r="144" spans="1:12" s="27" customFormat="1" ht="20.100000000000001" customHeight="1" x14ac:dyDescent="0.25">
      <c r="A144" s="49" t="s">
        <v>1095</v>
      </c>
      <c r="B144" s="42" t="s">
        <v>252</v>
      </c>
      <c r="C144" s="42"/>
      <c r="D144" s="41" t="s">
        <v>36</v>
      </c>
      <c r="E144" s="42" t="s">
        <v>1</v>
      </c>
      <c r="F144" s="180">
        <v>180</v>
      </c>
      <c r="G144" s="43"/>
      <c r="H144" s="43"/>
      <c r="I144" s="44"/>
      <c r="J144" s="44"/>
      <c r="K144" s="44"/>
      <c r="L144" s="45"/>
    </row>
    <row r="145" spans="1:12" s="27" customFormat="1" ht="20.100000000000001" customHeight="1" x14ac:dyDescent="0.25">
      <c r="A145" s="49" t="s">
        <v>1096</v>
      </c>
      <c r="B145" s="42">
        <v>71208</v>
      </c>
      <c r="C145" s="42" t="s">
        <v>190</v>
      </c>
      <c r="D145" s="41" t="s">
        <v>1097</v>
      </c>
      <c r="E145" s="42" t="s">
        <v>32</v>
      </c>
      <c r="F145" s="180">
        <v>24</v>
      </c>
      <c r="G145" s="43"/>
      <c r="H145" s="43"/>
      <c r="I145" s="44"/>
      <c r="J145" s="44"/>
      <c r="K145" s="44"/>
      <c r="L145" s="45"/>
    </row>
    <row r="146" spans="1:12" s="27" customFormat="1" ht="20.100000000000001" customHeight="1" x14ac:dyDescent="0.25">
      <c r="A146" s="49" t="s">
        <v>1098</v>
      </c>
      <c r="B146" s="42">
        <v>71207</v>
      </c>
      <c r="C146" s="42" t="s">
        <v>190</v>
      </c>
      <c r="D146" s="41" t="s">
        <v>1099</v>
      </c>
      <c r="E146" s="42" t="s">
        <v>32</v>
      </c>
      <c r="F146" s="180">
        <v>24</v>
      </c>
      <c r="G146" s="43"/>
      <c r="H146" s="43"/>
      <c r="I146" s="44"/>
      <c r="J146" s="44"/>
      <c r="K146" s="44"/>
      <c r="L146" s="45"/>
    </row>
    <row r="147" spans="1:12" s="27" customFormat="1" ht="20.100000000000001" customHeight="1" x14ac:dyDescent="0.25">
      <c r="A147" s="49" t="s">
        <v>1100</v>
      </c>
      <c r="B147" s="42">
        <v>71205</v>
      </c>
      <c r="C147" s="42" t="s">
        <v>190</v>
      </c>
      <c r="D147" s="41" t="s">
        <v>375</v>
      </c>
      <c r="E147" s="42" t="s">
        <v>32</v>
      </c>
      <c r="F147" s="180">
        <v>318</v>
      </c>
      <c r="G147" s="43"/>
      <c r="H147" s="43"/>
      <c r="I147" s="44"/>
      <c r="J147" s="44"/>
      <c r="K147" s="44"/>
      <c r="L147" s="45"/>
    </row>
    <row r="148" spans="1:12" s="27" customFormat="1" ht="20.100000000000001" customHeight="1" x14ac:dyDescent="0.25">
      <c r="A148" s="49" t="s">
        <v>1101</v>
      </c>
      <c r="B148" s="42">
        <v>71202</v>
      </c>
      <c r="C148" s="42" t="s">
        <v>190</v>
      </c>
      <c r="D148" s="41" t="s">
        <v>376</v>
      </c>
      <c r="E148" s="42" t="s">
        <v>32</v>
      </c>
      <c r="F148" s="180">
        <v>75</v>
      </c>
      <c r="G148" s="43"/>
      <c r="H148" s="43"/>
      <c r="I148" s="44"/>
      <c r="J148" s="44"/>
      <c r="K148" s="44"/>
      <c r="L148" s="45"/>
    </row>
    <row r="149" spans="1:12" s="27" customFormat="1" ht="20.100000000000001" customHeight="1" x14ac:dyDescent="0.25">
      <c r="A149" s="49" t="s">
        <v>1102</v>
      </c>
      <c r="B149" s="42">
        <v>71201</v>
      </c>
      <c r="C149" s="42" t="s">
        <v>190</v>
      </c>
      <c r="D149" s="41" t="s">
        <v>377</v>
      </c>
      <c r="E149" s="42" t="s">
        <v>32</v>
      </c>
      <c r="F149" s="180">
        <v>1995</v>
      </c>
      <c r="G149" s="43"/>
      <c r="H149" s="43"/>
      <c r="I149" s="44"/>
      <c r="J149" s="44"/>
      <c r="K149" s="44"/>
      <c r="L149" s="45"/>
    </row>
    <row r="150" spans="1:12" s="27" customFormat="1" ht="20.100000000000001" customHeight="1" x14ac:dyDescent="0.25">
      <c r="A150" s="49" t="s">
        <v>1103</v>
      </c>
      <c r="B150" s="42">
        <v>71252</v>
      </c>
      <c r="C150" s="42" t="s">
        <v>190</v>
      </c>
      <c r="D150" s="41" t="s">
        <v>1104</v>
      </c>
      <c r="E150" s="42" t="s">
        <v>32</v>
      </c>
      <c r="F150" s="180">
        <v>75</v>
      </c>
      <c r="G150" s="43"/>
      <c r="H150" s="43"/>
      <c r="I150" s="44"/>
      <c r="J150" s="44"/>
      <c r="K150" s="44"/>
      <c r="L150" s="45"/>
    </row>
    <row r="151" spans="1:12" s="27" customFormat="1" ht="20.100000000000001" customHeight="1" x14ac:dyDescent="0.25">
      <c r="A151" s="49" t="s">
        <v>1105</v>
      </c>
      <c r="B151" s="42">
        <v>71251</v>
      </c>
      <c r="C151" s="42" t="s">
        <v>190</v>
      </c>
      <c r="D151" s="41" t="s">
        <v>1106</v>
      </c>
      <c r="E151" s="42" t="s">
        <v>32</v>
      </c>
      <c r="F151" s="180">
        <v>15</v>
      </c>
      <c r="G151" s="43"/>
      <c r="H151" s="43"/>
      <c r="I151" s="44"/>
      <c r="J151" s="44"/>
      <c r="K151" s="44"/>
      <c r="L151" s="45"/>
    </row>
    <row r="152" spans="1:12" s="27" customFormat="1" ht="20.100000000000001" customHeight="1" x14ac:dyDescent="0.25">
      <c r="A152" s="49" t="s">
        <v>1107</v>
      </c>
      <c r="B152" s="42">
        <v>71148</v>
      </c>
      <c r="C152" s="42" t="s">
        <v>190</v>
      </c>
      <c r="D152" s="41" t="s">
        <v>1108</v>
      </c>
      <c r="E152" s="42" t="s">
        <v>1</v>
      </c>
      <c r="F152" s="180">
        <v>2</v>
      </c>
      <c r="G152" s="43"/>
      <c r="H152" s="43"/>
      <c r="I152" s="44"/>
      <c r="J152" s="44"/>
      <c r="K152" s="44"/>
      <c r="L152" s="45"/>
    </row>
    <row r="153" spans="1:12" s="27" customFormat="1" ht="20.100000000000001" customHeight="1" x14ac:dyDescent="0.25">
      <c r="A153" s="49" t="s">
        <v>1109</v>
      </c>
      <c r="B153" s="42">
        <v>71147</v>
      </c>
      <c r="C153" s="42" t="s">
        <v>190</v>
      </c>
      <c r="D153" s="41" t="s">
        <v>1110</v>
      </c>
      <c r="E153" s="42" t="s">
        <v>1</v>
      </c>
      <c r="F153" s="180">
        <v>4</v>
      </c>
      <c r="G153" s="43"/>
      <c r="H153" s="43"/>
      <c r="I153" s="44"/>
      <c r="J153" s="44"/>
      <c r="K153" s="44"/>
      <c r="L153" s="45"/>
    </row>
    <row r="154" spans="1:12" s="27" customFormat="1" ht="20.100000000000001" customHeight="1" x14ac:dyDescent="0.25">
      <c r="A154" s="49" t="s">
        <v>1111</v>
      </c>
      <c r="B154" s="42">
        <v>71145</v>
      </c>
      <c r="C154" s="42" t="s">
        <v>190</v>
      </c>
      <c r="D154" s="41" t="s">
        <v>1112</v>
      </c>
      <c r="E154" s="42" t="s">
        <v>1</v>
      </c>
      <c r="F154" s="180">
        <v>34</v>
      </c>
      <c r="G154" s="43"/>
      <c r="H154" s="43"/>
      <c r="I154" s="44"/>
      <c r="J154" s="44"/>
      <c r="K154" s="44"/>
      <c r="L154" s="45"/>
    </row>
    <row r="155" spans="1:12" s="27" customFormat="1" ht="20.100000000000001" customHeight="1" x14ac:dyDescent="0.25">
      <c r="A155" s="49" t="s">
        <v>1113</v>
      </c>
      <c r="B155" s="42">
        <v>71142</v>
      </c>
      <c r="C155" s="42" t="s">
        <v>190</v>
      </c>
      <c r="D155" s="41" t="s">
        <v>1114</v>
      </c>
      <c r="E155" s="42" t="s">
        <v>1</v>
      </c>
      <c r="F155" s="180">
        <v>5</v>
      </c>
      <c r="G155" s="43"/>
      <c r="H155" s="43"/>
      <c r="I155" s="44"/>
      <c r="J155" s="44"/>
      <c r="K155" s="44"/>
      <c r="L155" s="45"/>
    </row>
    <row r="156" spans="1:12" s="27" customFormat="1" ht="20.100000000000001" customHeight="1" x14ac:dyDescent="0.25">
      <c r="A156" s="49" t="s">
        <v>1115</v>
      </c>
      <c r="B156" s="42">
        <v>71141</v>
      </c>
      <c r="C156" s="42" t="s">
        <v>190</v>
      </c>
      <c r="D156" s="41" t="s">
        <v>1116</v>
      </c>
      <c r="E156" s="42" t="s">
        <v>1</v>
      </c>
      <c r="F156" s="180">
        <v>230</v>
      </c>
      <c r="G156" s="43"/>
      <c r="H156" s="43"/>
      <c r="I156" s="44"/>
      <c r="J156" s="44"/>
      <c r="K156" s="44"/>
      <c r="L156" s="45"/>
    </row>
    <row r="157" spans="1:12" s="27" customFormat="1" ht="20.100000000000001" customHeight="1" x14ac:dyDescent="0.25">
      <c r="A157" s="49" t="s">
        <v>1117</v>
      </c>
      <c r="B157" s="42">
        <v>71122</v>
      </c>
      <c r="C157" s="42" t="s">
        <v>190</v>
      </c>
      <c r="D157" s="41" t="s">
        <v>1118</v>
      </c>
      <c r="E157" s="42" t="s">
        <v>1</v>
      </c>
      <c r="F157" s="180">
        <v>10</v>
      </c>
      <c r="G157" s="43"/>
      <c r="H157" s="43"/>
      <c r="I157" s="44"/>
      <c r="J157" s="44"/>
      <c r="K157" s="44"/>
      <c r="L157" s="45"/>
    </row>
    <row r="158" spans="1:12" s="27" customFormat="1" ht="20.100000000000001" customHeight="1" x14ac:dyDescent="0.25">
      <c r="A158" s="49" t="s">
        <v>1119</v>
      </c>
      <c r="B158" s="42">
        <v>71121</v>
      </c>
      <c r="C158" s="42" t="s">
        <v>190</v>
      </c>
      <c r="D158" s="41" t="s">
        <v>1120</v>
      </c>
      <c r="E158" s="42" t="s">
        <v>1</v>
      </c>
      <c r="F158" s="180">
        <v>5</v>
      </c>
      <c r="G158" s="43"/>
      <c r="H158" s="43"/>
      <c r="I158" s="44"/>
      <c r="J158" s="44"/>
      <c r="K158" s="44"/>
      <c r="L158" s="45"/>
    </row>
    <row r="159" spans="1:12" s="27" customFormat="1" ht="20.100000000000001" customHeight="1" x14ac:dyDescent="0.25">
      <c r="A159" s="49" t="s">
        <v>1121</v>
      </c>
      <c r="B159" s="42">
        <v>71748</v>
      </c>
      <c r="C159" s="42" t="s">
        <v>190</v>
      </c>
      <c r="D159" s="41" t="s">
        <v>1122</v>
      </c>
      <c r="E159" s="42" t="s">
        <v>1</v>
      </c>
      <c r="F159" s="180">
        <v>12</v>
      </c>
      <c r="G159" s="43"/>
      <c r="H159" s="43"/>
      <c r="I159" s="44"/>
      <c r="J159" s="44"/>
      <c r="K159" s="44"/>
      <c r="L159" s="45"/>
    </row>
    <row r="160" spans="1:12" s="27" customFormat="1" ht="20.100000000000001" customHeight="1" x14ac:dyDescent="0.25">
      <c r="A160" s="49" t="s">
        <v>1123</v>
      </c>
      <c r="B160" s="42">
        <v>71747</v>
      </c>
      <c r="C160" s="42" t="s">
        <v>190</v>
      </c>
      <c r="D160" s="41" t="s">
        <v>1124</v>
      </c>
      <c r="E160" s="42" t="s">
        <v>1</v>
      </c>
      <c r="F160" s="180">
        <v>16</v>
      </c>
      <c r="G160" s="43"/>
      <c r="H160" s="43"/>
      <c r="I160" s="44"/>
      <c r="J160" s="44"/>
      <c r="K160" s="44"/>
      <c r="L160" s="45"/>
    </row>
    <row r="161" spans="1:12" s="27" customFormat="1" ht="20.100000000000001" customHeight="1" x14ac:dyDescent="0.25">
      <c r="A161" s="49" t="s">
        <v>1125</v>
      </c>
      <c r="B161" s="42">
        <v>71745</v>
      </c>
      <c r="C161" s="42" t="s">
        <v>190</v>
      </c>
      <c r="D161" s="41" t="s">
        <v>1126</v>
      </c>
      <c r="E161" s="42" t="s">
        <v>1</v>
      </c>
      <c r="F161" s="180">
        <v>174</v>
      </c>
      <c r="G161" s="43"/>
      <c r="H161" s="43"/>
      <c r="I161" s="44"/>
      <c r="J161" s="44"/>
      <c r="K161" s="44"/>
      <c r="L161" s="45"/>
    </row>
    <row r="162" spans="1:12" s="27" customFormat="1" ht="20.100000000000001" customHeight="1" x14ac:dyDescent="0.25">
      <c r="A162" s="49" t="s">
        <v>1127</v>
      </c>
      <c r="B162" s="42">
        <v>71742</v>
      </c>
      <c r="C162" s="42" t="s">
        <v>190</v>
      </c>
      <c r="D162" s="41" t="s">
        <v>1128</v>
      </c>
      <c r="E162" s="42" t="s">
        <v>1</v>
      </c>
      <c r="F162" s="180">
        <v>35</v>
      </c>
      <c r="G162" s="43"/>
      <c r="H162" s="43"/>
      <c r="I162" s="44"/>
      <c r="J162" s="44"/>
      <c r="K162" s="44"/>
      <c r="L162" s="45"/>
    </row>
    <row r="163" spans="1:12" s="27" customFormat="1" ht="20.100000000000001" customHeight="1" x14ac:dyDescent="0.25">
      <c r="A163" s="49" t="s">
        <v>1129</v>
      </c>
      <c r="B163" s="42">
        <v>71741</v>
      </c>
      <c r="C163" s="42" t="s">
        <v>190</v>
      </c>
      <c r="D163" s="41" t="s">
        <v>1130</v>
      </c>
      <c r="E163" s="42" t="s">
        <v>1</v>
      </c>
      <c r="F163" s="180">
        <v>1125</v>
      </c>
      <c r="G163" s="43"/>
      <c r="H163" s="43"/>
      <c r="I163" s="44"/>
      <c r="J163" s="44"/>
      <c r="K163" s="44"/>
      <c r="L163" s="45"/>
    </row>
    <row r="164" spans="1:12" s="27" customFormat="1" ht="20.100000000000001" customHeight="1" x14ac:dyDescent="0.25">
      <c r="A164" s="49" t="s">
        <v>1131</v>
      </c>
      <c r="B164" s="42">
        <v>71721</v>
      </c>
      <c r="C164" s="42" t="s">
        <v>190</v>
      </c>
      <c r="D164" s="41" t="s">
        <v>1132</v>
      </c>
      <c r="E164" s="42" t="s">
        <v>1</v>
      </c>
      <c r="F164" s="180">
        <v>20</v>
      </c>
      <c r="G164" s="43"/>
      <c r="H164" s="43"/>
      <c r="I164" s="44"/>
      <c r="J164" s="44"/>
      <c r="K164" s="44"/>
      <c r="L164" s="45"/>
    </row>
    <row r="165" spans="1:12" s="27" customFormat="1" ht="20.100000000000001" customHeight="1" x14ac:dyDescent="0.25">
      <c r="A165" s="49" t="s">
        <v>1133</v>
      </c>
      <c r="B165" s="42">
        <v>71722</v>
      </c>
      <c r="C165" s="42" t="s">
        <v>190</v>
      </c>
      <c r="D165" s="41" t="s">
        <v>1134</v>
      </c>
      <c r="E165" s="42" t="s">
        <v>1</v>
      </c>
      <c r="F165" s="180">
        <v>10</v>
      </c>
      <c r="G165" s="43"/>
      <c r="H165" s="43"/>
      <c r="I165" s="44"/>
      <c r="J165" s="44"/>
      <c r="K165" s="44"/>
      <c r="L165" s="45"/>
    </row>
    <row r="166" spans="1:12" s="27" customFormat="1" ht="30" customHeight="1" x14ac:dyDescent="0.25">
      <c r="A166" s="49" t="s">
        <v>1135</v>
      </c>
      <c r="B166" s="42" t="s">
        <v>511</v>
      </c>
      <c r="C166" s="42"/>
      <c r="D166" s="41" t="s">
        <v>513</v>
      </c>
      <c r="E166" s="42" t="s">
        <v>32</v>
      </c>
      <c r="F166" s="180">
        <f>SUM(F127,F133,F139)</f>
        <v>483</v>
      </c>
      <c r="G166" s="43"/>
      <c r="H166" s="43"/>
      <c r="I166" s="44"/>
      <c r="J166" s="44"/>
      <c r="K166" s="44"/>
      <c r="L166" s="45"/>
    </row>
    <row r="167" spans="1:12" s="27" customFormat="1" ht="30" customHeight="1" x14ac:dyDescent="0.25">
      <c r="A167" s="49" t="s">
        <v>1136</v>
      </c>
      <c r="B167" s="42" t="s">
        <v>518</v>
      </c>
      <c r="C167" s="42"/>
      <c r="D167" s="41" t="s">
        <v>520</v>
      </c>
      <c r="E167" s="42" t="s">
        <v>32</v>
      </c>
      <c r="F167" s="180">
        <v>1500</v>
      </c>
      <c r="G167" s="43"/>
      <c r="H167" s="43"/>
      <c r="I167" s="44"/>
      <c r="J167" s="44"/>
      <c r="K167" s="44"/>
      <c r="L167" s="45"/>
    </row>
    <row r="168" spans="1:12" s="27" customFormat="1" ht="20.100000000000001" customHeight="1" x14ac:dyDescent="0.25">
      <c r="A168" s="49" t="s">
        <v>1137</v>
      </c>
      <c r="B168" s="42">
        <v>70769</v>
      </c>
      <c r="C168" s="42" t="s">
        <v>190</v>
      </c>
      <c r="D168" s="41" t="s">
        <v>1138</v>
      </c>
      <c r="E168" s="42" t="s">
        <v>1</v>
      </c>
      <c r="F168" s="180">
        <v>1145</v>
      </c>
      <c r="G168" s="43"/>
      <c r="H168" s="43"/>
      <c r="I168" s="44"/>
      <c r="J168" s="44"/>
      <c r="K168" s="44"/>
      <c r="L168" s="45"/>
    </row>
    <row r="169" spans="1:12" s="27" customFormat="1" ht="20.100000000000001" customHeight="1" x14ac:dyDescent="0.25">
      <c r="A169" s="49" t="s">
        <v>1139</v>
      </c>
      <c r="B169" s="42" t="s">
        <v>522</v>
      </c>
      <c r="C169" s="42"/>
      <c r="D169" s="41" t="s">
        <v>524</v>
      </c>
      <c r="E169" s="42" t="s">
        <v>1</v>
      </c>
      <c r="F169" s="180">
        <v>10</v>
      </c>
      <c r="G169" s="43"/>
      <c r="H169" s="43"/>
      <c r="I169" s="44"/>
      <c r="J169" s="44"/>
      <c r="K169" s="44"/>
      <c r="L169" s="45"/>
    </row>
    <row r="170" spans="1:12" s="27" customFormat="1" ht="20.100000000000001" customHeight="1" x14ac:dyDescent="0.25">
      <c r="A170" s="49" t="s">
        <v>1140</v>
      </c>
      <c r="B170" s="42">
        <v>72326</v>
      </c>
      <c r="C170" s="42" t="s">
        <v>190</v>
      </c>
      <c r="D170" s="41" t="s">
        <v>1141</v>
      </c>
      <c r="E170" s="42" t="s">
        <v>1</v>
      </c>
      <c r="F170" s="180">
        <v>10</v>
      </c>
      <c r="G170" s="43"/>
      <c r="H170" s="43"/>
      <c r="I170" s="44"/>
      <c r="J170" s="44"/>
      <c r="K170" s="44"/>
      <c r="L170" s="45"/>
    </row>
    <row r="171" spans="1:12" s="27" customFormat="1" ht="20.100000000000001" customHeight="1" x14ac:dyDescent="0.25">
      <c r="A171" s="49" t="s">
        <v>1142</v>
      </c>
      <c r="B171" s="42">
        <v>72325</v>
      </c>
      <c r="C171" s="42" t="s">
        <v>190</v>
      </c>
      <c r="D171" s="41" t="s">
        <v>1143</v>
      </c>
      <c r="E171" s="42" t="s">
        <v>1</v>
      </c>
      <c r="F171" s="180">
        <v>300</v>
      </c>
      <c r="G171" s="43"/>
      <c r="H171" s="43"/>
      <c r="I171" s="44"/>
      <c r="J171" s="44"/>
      <c r="K171" s="44"/>
      <c r="L171" s="45"/>
    </row>
    <row r="172" spans="1:12" s="27" customFormat="1" ht="20.100000000000001" customHeight="1" x14ac:dyDescent="0.25">
      <c r="A172" s="49" t="s">
        <v>1144</v>
      </c>
      <c r="B172" s="42">
        <v>70691</v>
      </c>
      <c r="C172" s="42" t="s">
        <v>190</v>
      </c>
      <c r="D172" s="41" t="s">
        <v>1145</v>
      </c>
      <c r="E172" s="42" t="s">
        <v>1</v>
      </c>
      <c r="F172" s="180">
        <v>200</v>
      </c>
      <c r="G172" s="43"/>
      <c r="H172" s="43"/>
      <c r="I172" s="44"/>
      <c r="J172" s="44"/>
      <c r="K172" s="44"/>
      <c r="L172" s="45"/>
    </row>
    <row r="173" spans="1:12" s="27" customFormat="1" ht="20.100000000000001" customHeight="1" x14ac:dyDescent="0.25">
      <c r="A173" s="49" t="s">
        <v>1146</v>
      </c>
      <c r="B173" s="42">
        <v>70692</v>
      </c>
      <c r="C173" s="42" t="s">
        <v>190</v>
      </c>
      <c r="D173" s="41" t="s">
        <v>1147</v>
      </c>
      <c r="E173" s="42" t="s">
        <v>1</v>
      </c>
      <c r="F173" s="180">
        <v>30</v>
      </c>
      <c r="G173" s="43"/>
      <c r="H173" s="43"/>
      <c r="I173" s="44"/>
      <c r="J173" s="44"/>
      <c r="K173" s="44"/>
      <c r="L173" s="45"/>
    </row>
    <row r="174" spans="1:12" s="27" customFormat="1" ht="20.100000000000001" customHeight="1" x14ac:dyDescent="0.25">
      <c r="A174" s="49" t="s">
        <v>1148</v>
      </c>
      <c r="B174" s="42">
        <v>70682</v>
      </c>
      <c r="C174" s="42" t="s">
        <v>190</v>
      </c>
      <c r="D174" s="41" t="s">
        <v>1149</v>
      </c>
      <c r="E174" s="42" t="s">
        <v>1</v>
      </c>
      <c r="F174" s="180">
        <v>550</v>
      </c>
      <c r="G174" s="43"/>
      <c r="H174" s="43"/>
      <c r="I174" s="44"/>
      <c r="J174" s="44"/>
      <c r="K174" s="44"/>
      <c r="L174" s="45"/>
    </row>
    <row r="175" spans="1:12" s="27" customFormat="1" ht="20.100000000000001" customHeight="1" x14ac:dyDescent="0.25">
      <c r="A175" s="49" t="s">
        <v>1150</v>
      </c>
      <c r="B175" s="42">
        <v>70930</v>
      </c>
      <c r="C175" s="42" t="s">
        <v>190</v>
      </c>
      <c r="D175" s="41" t="s">
        <v>1151</v>
      </c>
      <c r="E175" s="42" t="s">
        <v>1</v>
      </c>
      <c r="F175" s="180">
        <v>30</v>
      </c>
      <c r="G175" s="43"/>
      <c r="H175" s="43"/>
      <c r="I175" s="44"/>
      <c r="J175" s="44"/>
      <c r="K175" s="44"/>
      <c r="L175" s="45"/>
    </row>
    <row r="176" spans="1:12" s="27" customFormat="1" ht="20.100000000000001" customHeight="1" x14ac:dyDescent="0.25">
      <c r="A176" s="49" t="s">
        <v>1152</v>
      </c>
      <c r="B176" s="42">
        <v>70931</v>
      </c>
      <c r="C176" s="42" t="s">
        <v>190</v>
      </c>
      <c r="D176" s="41" t="s">
        <v>1153</v>
      </c>
      <c r="E176" s="42" t="s">
        <v>1</v>
      </c>
      <c r="F176" s="180">
        <v>30</v>
      </c>
      <c r="G176" s="43"/>
      <c r="H176" s="43"/>
      <c r="I176" s="44"/>
      <c r="J176" s="44"/>
      <c r="K176" s="44"/>
      <c r="L176" s="45"/>
    </row>
    <row r="177" spans="1:12" s="27" customFormat="1" ht="20.100000000000001" customHeight="1" x14ac:dyDescent="0.25">
      <c r="A177" s="49" t="s">
        <v>1154</v>
      </c>
      <c r="B177" s="42">
        <v>70229</v>
      </c>
      <c r="C177" s="42" t="s">
        <v>190</v>
      </c>
      <c r="D177" s="41" t="s">
        <v>1155</v>
      </c>
      <c r="E177" s="42" t="s">
        <v>225</v>
      </c>
      <c r="F177" s="180">
        <v>20</v>
      </c>
      <c r="G177" s="43"/>
      <c r="H177" s="43"/>
      <c r="I177" s="44"/>
      <c r="J177" s="44"/>
      <c r="K177" s="44"/>
      <c r="L177" s="45"/>
    </row>
    <row r="178" spans="1:12" s="27" customFormat="1" ht="20.100000000000001" customHeight="1" x14ac:dyDescent="0.25">
      <c r="A178" s="49" t="s">
        <v>1156</v>
      </c>
      <c r="B178" s="42">
        <v>70701</v>
      </c>
      <c r="C178" s="42" t="s">
        <v>190</v>
      </c>
      <c r="D178" s="41" t="s">
        <v>1157</v>
      </c>
      <c r="E178" s="42" t="s">
        <v>1</v>
      </c>
      <c r="F178" s="180">
        <v>5</v>
      </c>
      <c r="G178" s="43"/>
      <c r="H178" s="43"/>
      <c r="I178" s="44"/>
      <c r="J178" s="44"/>
      <c r="K178" s="44"/>
      <c r="L178" s="45"/>
    </row>
    <row r="179" spans="1:12" s="27" customFormat="1" ht="20.100000000000001" customHeight="1" x14ac:dyDescent="0.25">
      <c r="A179" s="49" t="s">
        <v>1158</v>
      </c>
      <c r="B179" s="42">
        <v>70705</v>
      </c>
      <c r="C179" s="42" t="s">
        <v>190</v>
      </c>
      <c r="D179" s="41" t="s">
        <v>1159</v>
      </c>
      <c r="E179" s="42" t="s">
        <v>1</v>
      </c>
      <c r="F179" s="180">
        <v>2</v>
      </c>
      <c r="G179" s="43"/>
      <c r="H179" s="43"/>
      <c r="I179" s="44"/>
      <c r="J179" s="44"/>
      <c r="K179" s="44"/>
      <c r="L179" s="45"/>
    </row>
    <row r="180" spans="1:12" s="27" customFormat="1" ht="20.100000000000001" customHeight="1" x14ac:dyDescent="0.25">
      <c r="A180" s="66"/>
      <c r="B180" s="61"/>
      <c r="C180" s="61"/>
      <c r="D180" s="60" t="s">
        <v>1160</v>
      </c>
      <c r="E180" s="61"/>
      <c r="F180" s="184"/>
      <c r="G180" s="63"/>
      <c r="H180" s="63"/>
      <c r="I180" s="64"/>
      <c r="J180" s="64"/>
      <c r="K180" s="64"/>
      <c r="L180" s="67"/>
    </row>
    <row r="181" spans="1:12" s="27" customFormat="1" ht="20.100000000000001" customHeight="1" x14ac:dyDescent="0.25">
      <c r="A181" s="49" t="s">
        <v>1161</v>
      </c>
      <c r="B181" s="42">
        <v>70563</v>
      </c>
      <c r="C181" s="42" t="s">
        <v>190</v>
      </c>
      <c r="D181" s="41" t="s">
        <v>378</v>
      </c>
      <c r="E181" s="42" t="s">
        <v>32</v>
      </c>
      <c r="F181" s="180">
        <v>13500</v>
      </c>
      <c r="G181" s="43"/>
      <c r="H181" s="43"/>
      <c r="I181" s="44"/>
      <c r="J181" s="44"/>
      <c r="K181" s="44"/>
      <c r="L181" s="45"/>
    </row>
    <row r="182" spans="1:12" s="27" customFormat="1" ht="20.100000000000001" customHeight="1" x14ac:dyDescent="0.25">
      <c r="A182" s="49" t="s">
        <v>1162</v>
      </c>
      <c r="B182" s="42">
        <v>70564</v>
      </c>
      <c r="C182" s="42" t="s">
        <v>190</v>
      </c>
      <c r="D182" s="41" t="s">
        <v>1163</v>
      </c>
      <c r="E182" s="42" t="s">
        <v>32</v>
      </c>
      <c r="F182" s="180">
        <v>850</v>
      </c>
      <c r="G182" s="43"/>
      <c r="H182" s="43"/>
      <c r="I182" s="44"/>
      <c r="J182" s="44"/>
      <c r="K182" s="44"/>
      <c r="L182" s="45"/>
    </row>
    <row r="183" spans="1:12" s="27" customFormat="1" ht="20.100000000000001" customHeight="1" x14ac:dyDescent="0.25">
      <c r="A183" s="49" t="s">
        <v>1164</v>
      </c>
      <c r="B183" s="42">
        <v>70565</v>
      </c>
      <c r="C183" s="42" t="s">
        <v>190</v>
      </c>
      <c r="D183" s="41" t="s">
        <v>1165</v>
      </c>
      <c r="E183" s="42" t="s">
        <v>32</v>
      </c>
      <c r="F183" s="180">
        <v>200</v>
      </c>
      <c r="G183" s="43"/>
      <c r="H183" s="43"/>
      <c r="I183" s="44"/>
      <c r="J183" s="44"/>
      <c r="K183" s="44"/>
      <c r="L183" s="45"/>
    </row>
    <row r="184" spans="1:12" s="27" customFormat="1" ht="20.100000000000001" customHeight="1" x14ac:dyDescent="0.25">
      <c r="A184" s="49" t="s">
        <v>1166</v>
      </c>
      <c r="B184" s="42">
        <v>70515</v>
      </c>
      <c r="C184" s="42" t="s">
        <v>190</v>
      </c>
      <c r="D184" s="41" t="s">
        <v>1167</v>
      </c>
      <c r="E184" s="42" t="s">
        <v>32</v>
      </c>
      <c r="F184" s="180">
        <v>550</v>
      </c>
      <c r="G184" s="43"/>
      <c r="H184" s="43"/>
      <c r="I184" s="44"/>
      <c r="J184" s="44"/>
      <c r="K184" s="44"/>
      <c r="L184" s="45"/>
    </row>
    <row r="185" spans="1:12" s="27" customFormat="1" ht="20.100000000000001" customHeight="1" x14ac:dyDescent="0.25">
      <c r="A185" s="49" t="s">
        <v>1168</v>
      </c>
      <c r="B185" s="42">
        <v>70513</v>
      </c>
      <c r="C185" s="42" t="s">
        <v>190</v>
      </c>
      <c r="D185" s="41" t="s">
        <v>1169</v>
      </c>
      <c r="E185" s="42" t="s">
        <v>32</v>
      </c>
      <c r="F185" s="180">
        <v>800</v>
      </c>
      <c r="G185" s="43"/>
      <c r="H185" s="43"/>
      <c r="I185" s="44"/>
      <c r="J185" s="44"/>
      <c r="K185" s="44"/>
      <c r="L185" s="45"/>
    </row>
    <row r="186" spans="1:12" s="27" customFormat="1" ht="20.100000000000001" customHeight="1" x14ac:dyDescent="0.25">
      <c r="A186" s="49" t="s">
        <v>1170</v>
      </c>
      <c r="B186" s="42">
        <v>70512</v>
      </c>
      <c r="C186" s="42" t="s">
        <v>190</v>
      </c>
      <c r="D186" s="41" t="s">
        <v>1171</v>
      </c>
      <c r="E186" s="42" t="s">
        <v>32</v>
      </c>
      <c r="F186" s="180">
        <v>400</v>
      </c>
      <c r="G186" s="43"/>
      <c r="H186" s="43"/>
      <c r="I186" s="44"/>
      <c r="J186" s="44"/>
      <c r="K186" s="44"/>
      <c r="L186" s="45"/>
    </row>
    <row r="187" spans="1:12" s="27" customFormat="1" ht="20.100000000000001" customHeight="1" x14ac:dyDescent="0.25">
      <c r="A187" s="49" t="s">
        <v>1172</v>
      </c>
      <c r="B187" s="42">
        <v>70511</v>
      </c>
      <c r="C187" s="42" t="s">
        <v>190</v>
      </c>
      <c r="D187" s="41" t="s">
        <v>1173</v>
      </c>
      <c r="E187" s="42" t="s">
        <v>32</v>
      </c>
      <c r="F187" s="180">
        <v>250</v>
      </c>
      <c r="G187" s="43"/>
      <c r="H187" s="43"/>
      <c r="I187" s="44"/>
      <c r="J187" s="44"/>
      <c r="K187" s="44"/>
      <c r="L187" s="45"/>
    </row>
    <row r="188" spans="1:12" s="27" customFormat="1" ht="20.100000000000001" customHeight="1" x14ac:dyDescent="0.25">
      <c r="A188" s="49" t="s">
        <v>1174</v>
      </c>
      <c r="B188" s="42">
        <v>70510</v>
      </c>
      <c r="C188" s="42" t="s">
        <v>190</v>
      </c>
      <c r="D188" s="41" t="s">
        <v>1175</v>
      </c>
      <c r="E188" s="42" t="s">
        <v>32</v>
      </c>
      <c r="F188" s="180">
        <v>3400</v>
      </c>
      <c r="G188" s="43"/>
      <c r="H188" s="43"/>
      <c r="I188" s="44"/>
      <c r="J188" s="44"/>
      <c r="K188" s="44"/>
      <c r="L188" s="45"/>
    </row>
    <row r="189" spans="1:12" s="27" customFormat="1" ht="20.100000000000001" customHeight="1" x14ac:dyDescent="0.25">
      <c r="A189" s="49" t="s">
        <v>1176</v>
      </c>
      <c r="B189" s="42">
        <v>70509</v>
      </c>
      <c r="C189" s="42" t="s">
        <v>190</v>
      </c>
      <c r="D189" s="41" t="s">
        <v>1177</v>
      </c>
      <c r="E189" s="42" t="s">
        <v>32</v>
      </c>
      <c r="F189" s="180">
        <v>4500</v>
      </c>
      <c r="G189" s="43"/>
      <c r="H189" s="43"/>
      <c r="I189" s="44"/>
      <c r="J189" s="44"/>
      <c r="K189" s="44"/>
      <c r="L189" s="45"/>
    </row>
    <row r="190" spans="1:12" s="27" customFormat="1" ht="20.100000000000001" customHeight="1" x14ac:dyDescent="0.25">
      <c r="A190" s="49" t="s">
        <v>1178</v>
      </c>
      <c r="B190" s="42" t="s">
        <v>526</v>
      </c>
      <c r="C190" s="42"/>
      <c r="D190" s="41" t="s">
        <v>528</v>
      </c>
      <c r="E190" s="42" t="s">
        <v>32</v>
      </c>
      <c r="F190" s="180">
        <v>1800</v>
      </c>
      <c r="G190" s="43"/>
      <c r="H190" s="43"/>
      <c r="I190" s="44"/>
      <c r="J190" s="44"/>
      <c r="K190" s="44"/>
      <c r="L190" s="45"/>
    </row>
    <row r="191" spans="1:12" s="27" customFormat="1" ht="20.100000000000001" customHeight="1" x14ac:dyDescent="0.25">
      <c r="A191" s="49" t="s">
        <v>1179</v>
      </c>
      <c r="B191" s="42" t="s">
        <v>531</v>
      </c>
      <c r="C191" s="42"/>
      <c r="D191" s="41" t="s">
        <v>533</v>
      </c>
      <c r="E191" s="42" t="s">
        <v>32</v>
      </c>
      <c r="F191" s="180">
        <v>3200</v>
      </c>
      <c r="G191" s="43"/>
      <c r="H191" s="43"/>
      <c r="I191" s="44"/>
      <c r="J191" s="44"/>
      <c r="K191" s="44"/>
      <c r="L191" s="45"/>
    </row>
    <row r="192" spans="1:12" s="27" customFormat="1" ht="20.100000000000001" customHeight="1" x14ac:dyDescent="0.25">
      <c r="A192" s="52" t="s">
        <v>1180</v>
      </c>
      <c r="B192" s="54"/>
      <c r="C192" s="54"/>
      <c r="D192" s="55" t="s">
        <v>1181</v>
      </c>
      <c r="E192" s="54"/>
      <c r="F192" s="182"/>
      <c r="G192" s="56"/>
      <c r="H192" s="56"/>
      <c r="I192" s="57"/>
      <c r="J192" s="57"/>
      <c r="K192" s="57"/>
      <c r="L192" s="58"/>
    </row>
    <row r="193" spans="1:12" s="27" customFormat="1" ht="30" customHeight="1" x14ac:dyDescent="0.25">
      <c r="A193" s="49" t="s">
        <v>1182</v>
      </c>
      <c r="B193" s="42" t="s">
        <v>366</v>
      </c>
      <c r="C193" s="42"/>
      <c r="D193" s="41" t="s">
        <v>75</v>
      </c>
      <c r="E193" s="42" t="s">
        <v>1</v>
      </c>
      <c r="F193" s="180">
        <v>387</v>
      </c>
      <c r="G193" s="43"/>
      <c r="H193" s="43"/>
      <c r="I193" s="44"/>
      <c r="J193" s="44"/>
      <c r="K193" s="44"/>
      <c r="L193" s="45"/>
    </row>
    <row r="194" spans="1:12" s="27" customFormat="1" ht="30" customHeight="1" x14ac:dyDescent="0.25">
      <c r="A194" s="49" t="s">
        <v>1183</v>
      </c>
      <c r="B194" s="42" t="s">
        <v>367</v>
      </c>
      <c r="C194" s="42"/>
      <c r="D194" s="41" t="s">
        <v>77</v>
      </c>
      <c r="E194" s="42" t="s">
        <v>1</v>
      </c>
      <c r="F194" s="180">
        <v>159</v>
      </c>
      <c r="G194" s="43"/>
      <c r="H194" s="43"/>
      <c r="I194" s="44"/>
      <c r="J194" s="44"/>
      <c r="K194" s="44"/>
      <c r="L194" s="45"/>
    </row>
    <row r="195" spans="1:12" s="27" customFormat="1" ht="30" customHeight="1" x14ac:dyDescent="0.25">
      <c r="A195" s="49" t="s">
        <v>1184</v>
      </c>
      <c r="B195" s="42" t="s">
        <v>368</v>
      </c>
      <c r="C195" s="42"/>
      <c r="D195" s="41" t="s">
        <v>79</v>
      </c>
      <c r="E195" s="42" t="s">
        <v>1</v>
      </c>
      <c r="F195" s="180">
        <v>3</v>
      </c>
      <c r="G195" s="43"/>
      <c r="H195" s="43"/>
      <c r="I195" s="44"/>
      <c r="J195" s="44"/>
      <c r="K195" s="44"/>
      <c r="L195" s="45"/>
    </row>
    <row r="196" spans="1:12" s="27" customFormat="1" ht="30" customHeight="1" x14ac:dyDescent="0.25">
      <c r="A196" s="49" t="s">
        <v>1185</v>
      </c>
      <c r="B196" s="42" t="s">
        <v>369</v>
      </c>
      <c r="C196" s="42"/>
      <c r="D196" s="41" t="s">
        <v>81</v>
      </c>
      <c r="E196" s="42" t="s">
        <v>1</v>
      </c>
      <c r="F196" s="180">
        <v>2</v>
      </c>
      <c r="G196" s="43"/>
      <c r="H196" s="43"/>
      <c r="I196" s="44"/>
      <c r="J196" s="44"/>
      <c r="K196" s="44"/>
      <c r="L196" s="45"/>
    </row>
    <row r="197" spans="1:12" s="27" customFormat="1" ht="30" customHeight="1" x14ac:dyDescent="0.25">
      <c r="A197" s="49" t="s">
        <v>1186</v>
      </c>
      <c r="B197" s="42" t="s">
        <v>371</v>
      </c>
      <c r="C197" s="42"/>
      <c r="D197" s="41" t="s">
        <v>83</v>
      </c>
      <c r="E197" s="42" t="s">
        <v>1</v>
      </c>
      <c r="F197" s="180">
        <v>5</v>
      </c>
      <c r="G197" s="43"/>
      <c r="H197" s="43"/>
      <c r="I197" s="44"/>
      <c r="J197" s="44"/>
      <c r="K197" s="44"/>
      <c r="L197" s="45"/>
    </row>
    <row r="198" spans="1:12" s="27" customFormat="1" ht="30" customHeight="1" x14ac:dyDescent="0.25">
      <c r="A198" s="49" t="s">
        <v>1187</v>
      </c>
      <c r="B198" s="42" t="s">
        <v>535</v>
      </c>
      <c r="C198" s="42"/>
      <c r="D198" s="41" t="s">
        <v>537</v>
      </c>
      <c r="E198" s="42" t="s">
        <v>1</v>
      </c>
      <c r="F198" s="180">
        <v>32</v>
      </c>
      <c r="G198" s="43"/>
      <c r="H198" s="43"/>
      <c r="I198" s="44"/>
      <c r="J198" s="44"/>
      <c r="K198" s="44"/>
      <c r="L198" s="45"/>
    </row>
    <row r="199" spans="1:12" s="27" customFormat="1" ht="20.100000000000001" customHeight="1" x14ac:dyDescent="0.25">
      <c r="A199" s="52" t="s">
        <v>1188</v>
      </c>
      <c r="B199" s="54"/>
      <c r="C199" s="54"/>
      <c r="D199" s="55" t="s">
        <v>1189</v>
      </c>
      <c r="E199" s="54"/>
      <c r="F199" s="182"/>
      <c r="G199" s="56"/>
      <c r="H199" s="56"/>
      <c r="I199" s="57"/>
      <c r="J199" s="57"/>
      <c r="K199" s="57"/>
      <c r="L199" s="58"/>
    </row>
    <row r="200" spans="1:12" s="27" customFormat="1" ht="20.100000000000001" customHeight="1" x14ac:dyDescent="0.25">
      <c r="A200" s="49" t="s">
        <v>1190</v>
      </c>
      <c r="B200" s="42">
        <v>71440</v>
      </c>
      <c r="C200" s="42" t="s">
        <v>190</v>
      </c>
      <c r="D200" s="41" t="s">
        <v>1191</v>
      </c>
      <c r="E200" s="42" t="s">
        <v>1</v>
      </c>
      <c r="F200" s="180">
        <v>33</v>
      </c>
      <c r="G200" s="43"/>
      <c r="H200" s="43"/>
      <c r="I200" s="44"/>
      <c r="J200" s="44"/>
      <c r="K200" s="44"/>
      <c r="L200" s="45"/>
    </row>
    <row r="201" spans="1:12" s="27" customFormat="1" ht="20.100000000000001" customHeight="1" x14ac:dyDescent="0.25">
      <c r="A201" s="49" t="s">
        <v>1192</v>
      </c>
      <c r="B201" s="42">
        <v>71441</v>
      </c>
      <c r="C201" s="42" t="s">
        <v>190</v>
      </c>
      <c r="D201" s="41" t="s">
        <v>1193</v>
      </c>
      <c r="E201" s="42" t="s">
        <v>1</v>
      </c>
      <c r="F201" s="180">
        <v>17</v>
      </c>
      <c r="G201" s="43"/>
      <c r="H201" s="43"/>
      <c r="I201" s="44"/>
      <c r="J201" s="44"/>
      <c r="K201" s="44"/>
      <c r="L201" s="45"/>
    </row>
    <row r="202" spans="1:12" s="27" customFormat="1" ht="20.100000000000001" customHeight="1" x14ac:dyDescent="0.25">
      <c r="A202" s="49" t="s">
        <v>1194</v>
      </c>
      <c r="B202" s="42">
        <v>71442</v>
      </c>
      <c r="C202" s="42" t="s">
        <v>190</v>
      </c>
      <c r="D202" s="50" t="s">
        <v>1195</v>
      </c>
      <c r="E202" s="42" t="s">
        <v>1</v>
      </c>
      <c r="F202" s="181">
        <v>21</v>
      </c>
      <c r="G202" s="43"/>
      <c r="H202" s="43"/>
      <c r="I202" s="44"/>
      <c r="J202" s="44"/>
      <c r="K202" s="44"/>
      <c r="L202" s="45"/>
    </row>
    <row r="203" spans="1:12" s="27" customFormat="1" ht="20.100000000000001" customHeight="1" x14ac:dyDescent="0.25">
      <c r="A203" s="49" t="s">
        <v>1196</v>
      </c>
      <c r="B203" s="42" t="s">
        <v>539</v>
      </c>
      <c r="C203" s="42"/>
      <c r="D203" s="50" t="s">
        <v>541</v>
      </c>
      <c r="E203" s="42" t="s">
        <v>1</v>
      </c>
      <c r="F203" s="181">
        <v>3</v>
      </c>
      <c r="G203" s="43"/>
      <c r="H203" s="43"/>
      <c r="I203" s="44"/>
      <c r="J203" s="44"/>
      <c r="K203" s="44"/>
      <c r="L203" s="45"/>
    </row>
    <row r="204" spans="1:12" s="27" customFormat="1" ht="20.100000000000001" customHeight="1" x14ac:dyDescent="0.25">
      <c r="A204" s="49" t="s">
        <v>1197</v>
      </c>
      <c r="B204" s="42" t="s">
        <v>543</v>
      </c>
      <c r="C204" s="42"/>
      <c r="D204" s="41" t="s">
        <v>545</v>
      </c>
      <c r="E204" s="42" t="s">
        <v>1</v>
      </c>
      <c r="F204" s="180">
        <v>6</v>
      </c>
      <c r="G204" s="43"/>
      <c r="H204" s="43"/>
      <c r="I204" s="44"/>
      <c r="J204" s="44"/>
      <c r="K204" s="44"/>
      <c r="L204" s="45"/>
    </row>
    <row r="205" spans="1:12" s="27" customFormat="1" ht="20.100000000000001" customHeight="1" x14ac:dyDescent="0.25">
      <c r="A205" s="49" t="s">
        <v>1198</v>
      </c>
      <c r="B205" s="42" t="s">
        <v>547</v>
      </c>
      <c r="C205" s="42"/>
      <c r="D205" s="41" t="s">
        <v>549</v>
      </c>
      <c r="E205" s="42" t="s">
        <v>1</v>
      </c>
      <c r="F205" s="180">
        <v>2</v>
      </c>
      <c r="G205" s="43"/>
      <c r="H205" s="43"/>
      <c r="I205" s="44"/>
      <c r="J205" s="44"/>
      <c r="K205" s="44"/>
      <c r="L205" s="45"/>
    </row>
    <row r="206" spans="1:12" s="27" customFormat="1" ht="20.100000000000001" customHeight="1" x14ac:dyDescent="0.25">
      <c r="A206" s="49" t="s">
        <v>1199</v>
      </c>
      <c r="B206" s="42">
        <v>72578</v>
      </c>
      <c r="C206" s="42" t="s">
        <v>190</v>
      </c>
      <c r="D206" s="41" t="s">
        <v>1200</v>
      </c>
      <c r="E206" s="42" t="s">
        <v>1</v>
      </c>
      <c r="F206" s="180">
        <v>335</v>
      </c>
      <c r="G206" s="43"/>
      <c r="H206" s="43"/>
      <c r="I206" s="44"/>
      <c r="J206" s="44"/>
      <c r="K206" s="44"/>
      <c r="L206" s="45"/>
    </row>
    <row r="207" spans="1:12" s="27" customFormat="1" ht="20.100000000000001" customHeight="1" x14ac:dyDescent="0.25">
      <c r="A207" s="49" t="s">
        <v>1201</v>
      </c>
      <c r="B207" s="42">
        <v>72585</v>
      </c>
      <c r="C207" s="42" t="s">
        <v>190</v>
      </c>
      <c r="D207" s="41" t="s">
        <v>1202</v>
      </c>
      <c r="E207" s="42" t="s">
        <v>1</v>
      </c>
      <c r="F207" s="180">
        <v>20</v>
      </c>
      <c r="G207" s="43"/>
      <c r="H207" s="43"/>
      <c r="I207" s="44"/>
      <c r="J207" s="44"/>
      <c r="K207" s="44"/>
      <c r="L207" s="45"/>
    </row>
    <row r="208" spans="1:12" s="27" customFormat="1" ht="20.100000000000001" customHeight="1" x14ac:dyDescent="0.25">
      <c r="A208" s="49" t="s">
        <v>1203</v>
      </c>
      <c r="B208" s="42" t="s">
        <v>550</v>
      </c>
      <c r="C208" s="42"/>
      <c r="D208" s="41" t="s">
        <v>552</v>
      </c>
      <c r="E208" s="42" t="s">
        <v>1</v>
      </c>
      <c r="F208" s="180">
        <v>39</v>
      </c>
      <c r="G208" s="43"/>
      <c r="H208" s="43"/>
      <c r="I208" s="44"/>
      <c r="J208" s="44"/>
      <c r="K208" s="44"/>
      <c r="L208" s="45"/>
    </row>
    <row r="209" spans="1:12" s="27" customFormat="1" ht="20.100000000000001" customHeight="1" x14ac:dyDescent="0.25">
      <c r="A209" s="49" t="s">
        <v>1204</v>
      </c>
      <c r="B209" s="42" t="s">
        <v>554</v>
      </c>
      <c r="C209" s="42"/>
      <c r="D209" s="41" t="s">
        <v>556</v>
      </c>
      <c r="E209" s="42" t="s">
        <v>1</v>
      </c>
      <c r="F209" s="180">
        <v>19</v>
      </c>
      <c r="G209" s="43"/>
      <c r="H209" s="43"/>
      <c r="I209" s="44"/>
      <c r="J209" s="44"/>
      <c r="K209" s="44"/>
      <c r="L209" s="45"/>
    </row>
    <row r="210" spans="1:12" s="27" customFormat="1" ht="20.100000000000001" customHeight="1" x14ac:dyDescent="0.25">
      <c r="A210" s="49" t="s">
        <v>1205</v>
      </c>
      <c r="B210" s="42" t="s">
        <v>558</v>
      </c>
      <c r="C210" s="42"/>
      <c r="D210" s="41" t="s">
        <v>560</v>
      </c>
      <c r="E210" s="42" t="s">
        <v>1</v>
      </c>
      <c r="F210" s="180">
        <v>21</v>
      </c>
      <c r="G210" s="43"/>
      <c r="H210" s="43"/>
      <c r="I210" s="44"/>
      <c r="J210" s="44"/>
      <c r="K210" s="44"/>
      <c r="L210" s="45"/>
    </row>
    <row r="211" spans="1:12" s="27" customFormat="1" ht="20.100000000000001" customHeight="1" x14ac:dyDescent="0.25">
      <c r="A211" s="49" t="s">
        <v>1206</v>
      </c>
      <c r="B211" s="42" t="s">
        <v>562</v>
      </c>
      <c r="C211" s="42"/>
      <c r="D211" s="41" t="s">
        <v>564</v>
      </c>
      <c r="E211" s="42" t="s">
        <v>1</v>
      </c>
      <c r="F211" s="180">
        <v>3</v>
      </c>
      <c r="G211" s="43"/>
      <c r="H211" s="43"/>
      <c r="I211" s="44"/>
      <c r="J211" s="44"/>
      <c r="K211" s="44"/>
      <c r="L211" s="45"/>
    </row>
    <row r="212" spans="1:12" s="27" customFormat="1" ht="30" customHeight="1" x14ac:dyDescent="0.25">
      <c r="A212" s="49" t="s">
        <v>1207</v>
      </c>
      <c r="B212" s="42" t="s">
        <v>566</v>
      </c>
      <c r="C212" s="42"/>
      <c r="D212" s="41" t="s">
        <v>567</v>
      </c>
      <c r="E212" s="42" t="s">
        <v>1</v>
      </c>
      <c r="F212" s="180">
        <v>54</v>
      </c>
      <c r="G212" s="43"/>
      <c r="H212" s="43"/>
      <c r="I212" s="44"/>
      <c r="J212" s="44"/>
      <c r="K212" s="44"/>
      <c r="L212" s="45"/>
    </row>
    <row r="213" spans="1:12" s="27" customFormat="1" ht="30" customHeight="1" x14ac:dyDescent="0.25">
      <c r="A213" s="49" t="s">
        <v>1208</v>
      </c>
      <c r="B213" s="42" t="s">
        <v>568</v>
      </c>
      <c r="C213" s="42"/>
      <c r="D213" s="41" t="s">
        <v>569</v>
      </c>
      <c r="E213" s="42" t="s">
        <v>1</v>
      </c>
      <c r="F213" s="180">
        <v>14</v>
      </c>
      <c r="G213" s="43"/>
      <c r="H213" s="43"/>
      <c r="I213" s="44"/>
      <c r="J213" s="44"/>
      <c r="K213" s="44"/>
      <c r="L213" s="45"/>
    </row>
    <row r="214" spans="1:12" s="27" customFormat="1" ht="30" customHeight="1" x14ac:dyDescent="0.25">
      <c r="A214" s="49" t="s">
        <v>1209</v>
      </c>
      <c r="B214" s="42" t="s">
        <v>194</v>
      </c>
      <c r="C214" s="42"/>
      <c r="D214" s="41" t="s">
        <v>3</v>
      </c>
      <c r="E214" s="42" t="s">
        <v>1</v>
      </c>
      <c r="F214" s="180">
        <v>25</v>
      </c>
      <c r="G214" s="43"/>
      <c r="H214" s="43"/>
      <c r="I214" s="44"/>
      <c r="J214" s="44"/>
      <c r="K214" s="44"/>
      <c r="L214" s="45"/>
    </row>
    <row r="215" spans="1:12" s="27" customFormat="1" ht="30" customHeight="1" x14ac:dyDescent="0.25">
      <c r="A215" s="49" t="s">
        <v>1210</v>
      </c>
      <c r="B215" s="42" t="s">
        <v>195</v>
      </c>
      <c r="C215" s="42"/>
      <c r="D215" s="41" t="s">
        <v>5</v>
      </c>
      <c r="E215" s="42" t="s">
        <v>1</v>
      </c>
      <c r="F215" s="180">
        <v>210</v>
      </c>
      <c r="G215" s="43"/>
      <c r="H215" s="43"/>
      <c r="I215" s="44"/>
      <c r="J215" s="44"/>
      <c r="K215" s="44"/>
      <c r="L215" s="45"/>
    </row>
    <row r="216" spans="1:12" s="27" customFormat="1" ht="20.100000000000001" customHeight="1" x14ac:dyDescent="0.25">
      <c r="A216" s="49" t="s">
        <v>1211</v>
      </c>
      <c r="B216" s="42" t="s">
        <v>570</v>
      </c>
      <c r="C216" s="42"/>
      <c r="D216" s="41" t="s">
        <v>572</v>
      </c>
      <c r="E216" s="42" t="s">
        <v>1</v>
      </c>
      <c r="F216" s="180">
        <v>3</v>
      </c>
      <c r="G216" s="43"/>
      <c r="H216" s="43"/>
      <c r="I216" s="44"/>
      <c r="J216" s="44"/>
      <c r="K216" s="44"/>
      <c r="L216" s="45"/>
    </row>
    <row r="217" spans="1:12" s="27" customFormat="1" ht="20.100000000000001" customHeight="1" x14ac:dyDescent="0.25">
      <c r="A217" s="52" t="s">
        <v>1212</v>
      </c>
      <c r="B217" s="54"/>
      <c r="C217" s="54"/>
      <c r="D217" s="55" t="s">
        <v>1213</v>
      </c>
      <c r="E217" s="54"/>
      <c r="F217" s="182"/>
      <c r="G217" s="56"/>
      <c r="H217" s="56"/>
      <c r="I217" s="57"/>
      <c r="J217" s="57"/>
      <c r="K217" s="57"/>
      <c r="L217" s="58"/>
    </row>
    <row r="218" spans="1:12" s="27" customFormat="1" ht="20.100000000000001" customHeight="1" x14ac:dyDescent="0.25">
      <c r="A218" s="49" t="s">
        <v>1214</v>
      </c>
      <c r="B218" s="42" t="s">
        <v>497</v>
      </c>
      <c r="C218" s="42"/>
      <c r="D218" s="41" t="s">
        <v>499</v>
      </c>
      <c r="E218" s="42" t="s">
        <v>1</v>
      </c>
      <c r="F218" s="180">
        <v>1</v>
      </c>
      <c r="G218" s="43"/>
      <c r="H218" s="43"/>
      <c r="I218" s="44"/>
      <c r="J218" s="44"/>
      <c r="K218" s="44"/>
      <c r="L218" s="45"/>
    </row>
    <row r="219" spans="1:12" s="27" customFormat="1" ht="20.100000000000001" customHeight="1" x14ac:dyDescent="0.25">
      <c r="A219" s="49" t="s">
        <v>1215</v>
      </c>
      <c r="B219" s="42">
        <v>70706</v>
      </c>
      <c r="C219" s="42" t="s">
        <v>190</v>
      </c>
      <c r="D219" s="41" t="s">
        <v>1052</v>
      </c>
      <c r="E219" s="42" t="s">
        <v>1</v>
      </c>
      <c r="F219" s="180">
        <v>3</v>
      </c>
      <c r="G219" s="43"/>
      <c r="H219" s="43"/>
      <c r="I219" s="44"/>
      <c r="J219" s="44"/>
      <c r="K219" s="44"/>
      <c r="L219" s="45"/>
    </row>
    <row r="220" spans="1:12" s="27" customFormat="1" ht="20.100000000000001" customHeight="1" x14ac:dyDescent="0.25">
      <c r="A220" s="49" t="s">
        <v>1216</v>
      </c>
      <c r="B220" s="42">
        <v>70705</v>
      </c>
      <c r="C220" s="42" t="s">
        <v>190</v>
      </c>
      <c r="D220" s="41" t="s">
        <v>1217</v>
      </c>
      <c r="E220" s="42" t="s">
        <v>1</v>
      </c>
      <c r="F220" s="180">
        <v>2</v>
      </c>
      <c r="G220" s="43"/>
      <c r="H220" s="43"/>
      <c r="I220" s="44"/>
      <c r="J220" s="44"/>
      <c r="K220" s="44"/>
      <c r="L220" s="45"/>
    </row>
    <row r="221" spans="1:12" s="27" customFormat="1" ht="30" customHeight="1" x14ac:dyDescent="0.25">
      <c r="A221" s="49" t="s">
        <v>1218</v>
      </c>
      <c r="B221" s="42">
        <v>72172</v>
      </c>
      <c r="C221" s="42" t="s">
        <v>190</v>
      </c>
      <c r="D221" s="41" t="s">
        <v>1035</v>
      </c>
      <c r="E221" s="42" t="s">
        <v>1</v>
      </c>
      <c r="F221" s="180">
        <v>17</v>
      </c>
      <c r="G221" s="43"/>
      <c r="H221" s="43"/>
      <c r="I221" s="44"/>
      <c r="J221" s="44"/>
      <c r="K221" s="44"/>
      <c r="L221" s="45"/>
    </row>
    <row r="222" spans="1:12" s="27" customFormat="1" ht="20.100000000000001" customHeight="1" x14ac:dyDescent="0.25">
      <c r="A222" s="49" t="s">
        <v>1219</v>
      </c>
      <c r="B222" s="42" t="s">
        <v>574</v>
      </c>
      <c r="C222" s="42"/>
      <c r="D222" s="41" t="s">
        <v>576</v>
      </c>
      <c r="E222" s="42" t="s">
        <v>32</v>
      </c>
      <c r="F222" s="180">
        <v>12</v>
      </c>
      <c r="G222" s="43"/>
      <c r="H222" s="43"/>
      <c r="I222" s="44"/>
      <c r="J222" s="44"/>
      <c r="K222" s="44"/>
      <c r="L222" s="45"/>
    </row>
    <row r="223" spans="1:12" s="27" customFormat="1" ht="20.100000000000001" customHeight="1" x14ac:dyDescent="0.25">
      <c r="A223" s="49" t="s">
        <v>1220</v>
      </c>
      <c r="B223" s="42" t="s">
        <v>577</v>
      </c>
      <c r="C223" s="42"/>
      <c r="D223" s="41" t="s">
        <v>578</v>
      </c>
      <c r="E223" s="42" t="s">
        <v>32</v>
      </c>
      <c r="F223" s="180">
        <v>50</v>
      </c>
      <c r="G223" s="43"/>
      <c r="H223" s="43"/>
      <c r="I223" s="44"/>
      <c r="J223" s="44"/>
      <c r="K223" s="44"/>
      <c r="L223" s="45"/>
    </row>
    <row r="224" spans="1:12" s="27" customFormat="1" ht="20.100000000000001" customHeight="1" x14ac:dyDescent="0.25">
      <c r="A224" s="49" t="s">
        <v>1221</v>
      </c>
      <c r="B224" s="42">
        <v>71177</v>
      </c>
      <c r="C224" s="42" t="s">
        <v>190</v>
      </c>
      <c r="D224" s="41" t="s">
        <v>1011</v>
      </c>
      <c r="E224" s="42" t="s">
        <v>1</v>
      </c>
      <c r="F224" s="180">
        <v>1</v>
      </c>
      <c r="G224" s="43"/>
      <c r="H224" s="43"/>
      <c r="I224" s="44"/>
      <c r="J224" s="44"/>
      <c r="K224" s="44"/>
      <c r="L224" s="45"/>
    </row>
    <row r="225" spans="1:12" s="27" customFormat="1" ht="20.100000000000001" customHeight="1" x14ac:dyDescent="0.25">
      <c r="A225" s="49" t="s">
        <v>1222</v>
      </c>
      <c r="B225" s="42">
        <v>71176</v>
      </c>
      <c r="C225" s="42" t="s">
        <v>190</v>
      </c>
      <c r="D225" s="41" t="s">
        <v>1057</v>
      </c>
      <c r="E225" s="42" t="s">
        <v>1</v>
      </c>
      <c r="F225" s="180">
        <v>1</v>
      </c>
      <c r="G225" s="43"/>
      <c r="H225" s="43"/>
      <c r="I225" s="44"/>
      <c r="J225" s="44"/>
      <c r="K225" s="44"/>
      <c r="L225" s="45"/>
    </row>
    <row r="226" spans="1:12" s="27" customFormat="1" ht="20.100000000000001" customHeight="1" x14ac:dyDescent="0.25">
      <c r="A226" s="49" t="s">
        <v>1223</v>
      </c>
      <c r="B226" s="42">
        <v>71175</v>
      </c>
      <c r="C226" s="42" t="s">
        <v>190</v>
      </c>
      <c r="D226" s="41" t="s">
        <v>1224</v>
      </c>
      <c r="E226" s="42" t="s">
        <v>1</v>
      </c>
      <c r="F226" s="180">
        <v>3</v>
      </c>
      <c r="G226" s="43"/>
      <c r="H226" s="43"/>
      <c r="I226" s="44"/>
      <c r="J226" s="44"/>
      <c r="K226" s="44"/>
      <c r="L226" s="45"/>
    </row>
    <row r="227" spans="1:12" s="27" customFormat="1" ht="20.100000000000001" customHeight="1" x14ac:dyDescent="0.25">
      <c r="A227" s="49" t="s">
        <v>1225</v>
      </c>
      <c r="B227" s="42">
        <v>71174</v>
      </c>
      <c r="C227" s="42" t="s">
        <v>190</v>
      </c>
      <c r="D227" s="41" t="s">
        <v>1226</v>
      </c>
      <c r="E227" s="42" t="s">
        <v>1</v>
      </c>
      <c r="F227" s="180">
        <v>2</v>
      </c>
      <c r="G227" s="43"/>
      <c r="H227" s="43"/>
      <c r="I227" s="44"/>
      <c r="J227" s="44"/>
      <c r="K227" s="44"/>
      <c r="L227" s="45"/>
    </row>
    <row r="228" spans="1:12" s="27" customFormat="1" ht="20.100000000000001" customHeight="1" x14ac:dyDescent="0.25">
      <c r="A228" s="49" t="s">
        <v>1227</v>
      </c>
      <c r="B228" s="42">
        <v>71174</v>
      </c>
      <c r="C228" s="42" t="s">
        <v>190</v>
      </c>
      <c r="D228" s="50" t="s">
        <v>1037</v>
      </c>
      <c r="E228" s="42" t="s">
        <v>1</v>
      </c>
      <c r="F228" s="181">
        <v>15</v>
      </c>
      <c r="G228" s="43"/>
      <c r="H228" s="43"/>
      <c r="I228" s="44"/>
      <c r="J228" s="44"/>
      <c r="K228" s="44"/>
      <c r="L228" s="45"/>
    </row>
    <row r="229" spans="1:12" s="27" customFormat="1" ht="20.100000000000001" customHeight="1" x14ac:dyDescent="0.25">
      <c r="A229" s="49" t="s">
        <v>1228</v>
      </c>
      <c r="B229" s="42">
        <v>71173</v>
      </c>
      <c r="C229" s="42" t="s">
        <v>190</v>
      </c>
      <c r="D229" s="50" t="s">
        <v>1229</v>
      </c>
      <c r="E229" s="42" t="s">
        <v>1</v>
      </c>
      <c r="F229" s="181">
        <v>34</v>
      </c>
      <c r="G229" s="43"/>
      <c r="H229" s="43"/>
      <c r="I229" s="44"/>
      <c r="J229" s="44"/>
      <c r="K229" s="44"/>
      <c r="L229" s="45"/>
    </row>
    <row r="230" spans="1:12" s="27" customFormat="1" ht="20.100000000000001" customHeight="1" x14ac:dyDescent="0.25">
      <c r="A230" s="49" t="s">
        <v>1230</v>
      </c>
      <c r="B230" s="42">
        <v>71171</v>
      </c>
      <c r="C230" s="42" t="s">
        <v>190</v>
      </c>
      <c r="D230" s="50" t="s">
        <v>1039</v>
      </c>
      <c r="E230" s="42" t="s">
        <v>1</v>
      </c>
      <c r="F230" s="181">
        <v>2</v>
      </c>
      <c r="G230" s="43"/>
      <c r="H230" s="43"/>
      <c r="I230" s="44"/>
      <c r="J230" s="44"/>
      <c r="K230" s="44"/>
      <c r="L230" s="45"/>
    </row>
    <row r="231" spans="1:12" s="27" customFormat="1" ht="20.100000000000001" customHeight="1" x14ac:dyDescent="0.25">
      <c r="A231" s="49" t="s">
        <v>1231</v>
      </c>
      <c r="B231" s="42">
        <v>71171</v>
      </c>
      <c r="C231" s="42" t="s">
        <v>190</v>
      </c>
      <c r="D231" s="41" t="s">
        <v>1044</v>
      </c>
      <c r="E231" s="42" t="s">
        <v>1</v>
      </c>
      <c r="F231" s="180">
        <v>229</v>
      </c>
      <c r="G231" s="43"/>
      <c r="H231" s="43"/>
      <c r="I231" s="44"/>
      <c r="J231" s="44"/>
      <c r="K231" s="44"/>
      <c r="L231" s="45"/>
    </row>
    <row r="232" spans="1:12" s="27" customFormat="1" ht="20.100000000000001" customHeight="1" x14ac:dyDescent="0.25">
      <c r="A232" s="49" t="s">
        <v>1232</v>
      </c>
      <c r="B232" s="42">
        <v>71465</v>
      </c>
      <c r="C232" s="42" t="s">
        <v>190</v>
      </c>
      <c r="D232" s="41" t="s">
        <v>1002</v>
      </c>
      <c r="E232" s="42" t="s">
        <v>1</v>
      </c>
      <c r="F232" s="180">
        <v>30</v>
      </c>
      <c r="G232" s="43"/>
      <c r="H232" s="43"/>
      <c r="I232" s="44"/>
      <c r="J232" s="44"/>
      <c r="K232" s="44"/>
      <c r="L232" s="45"/>
    </row>
    <row r="233" spans="1:12" s="27" customFormat="1" ht="20.100000000000001" customHeight="1" x14ac:dyDescent="0.25">
      <c r="A233" s="49" t="s">
        <v>1233</v>
      </c>
      <c r="B233" s="42">
        <v>71184</v>
      </c>
      <c r="C233" s="42" t="s">
        <v>190</v>
      </c>
      <c r="D233" s="41" t="s">
        <v>1007</v>
      </c>
      <c r="E233" s="42" t="s">
        <v>1</v>
      </c>
      <c r="F233" s="180">
        <v>90</v>
      </c>
      <c r="G233" s="43"/>
      <c r="H233" s="43"/>
      <c r="I233" s="44"/>
      <c r="J233" s="44"/>
      <c r="K233" s="44"/>
      <c r="L233" s="45"/>
    </row>
    <row r="234" spans="1:12" s="27" customFormat="1" ht="30" customHeight="1" x14ac:dyDescent="0.25">
      <c r="A234" s="49" t="s">
        <v>1234</v>
      </c>
      <c r="B234" s="42" t="s">
        <v>358</v>
      </c>
      <c r="C234" s="42"/>
      <c r="D234" s="41" t="s">
        <v>359</v>
      </c>
      <c r="E234" s="42" t="s">
        <v>1</v>
      </c>
      <c r="F234" s="180">
        <v>23</v>
      </c>
      <c r="G234" s="43"/>
      <c r="H234" s="43"/>
      <c r="I234" s="44"/>
      <c r="J234" s="44"/>
      <c r="K234" s="44"/>
      <c r="L234" s="45"/>
    </row>
    <row r="235" spans="1:12" s="27" customFormat="1" ht="20.100000000000001" customHeight="1" x14ac:dyDescent="0.25">
      <c r="A235" s="49" t="s">
        <v>1235</v>
      </c>
      <c r="B235" s="42" t="s">
        <v>250</v>
      </c>
      <c r="C235" s="42"/>
      <c r="D235" s="41" t="s">
        <v>31</v>
      </c>
      <c r="E235" s="42" t="s">
        <v>32</v>
      </c>
      <c r="F235" s="180">
        <v>165</v>
      </c>
      <c r="G235" s="43"/>
      <c r="H235" s="43"/>
      <c r="I235" s="44"/>
      <c r="J235" s="44"/>
      <c r="K235" s="44"/>
      <c r="L235" s="45"/>
    </row>
    <row r="236" spans="1:12" s="27" customFormat="1" ht="20.100000000000001" customHeight="1" x14ac:dyDescent="0.25">
      <c r="A236" s="49" t="s">
        <v>1236</v>
      </c>
      <c r="B236" s="42" t="s">
        <v>501</v>
      </c>
      <c r="C236" s="42"/>
      <c r="D236" s="41" t="s">
        <v>503</v>
      </c>
      <c r="E236" s="42" t="s">
        <v>1</v>
      </c>
      <c r="F236" s="180">
        <v>2</v>
      </c>
      <c r="G236" s="43"/>
      <c r="H236" s="43"/>
      <c r="I236" s="44"/>
      <c r="J236" s="44"/>
      <c r="K236" s="44"/>
      <c r="L236" s="45"/>
    </row>
    <row r="237" spans="1:12" s="27" customFormat="1" ht="20.100000000000001" customHeight="1" x14ac:dyDescent="0.25">
      <c r="A237" s="49" t="s">
        <v>1237</v>
      </c>
      <c r="B237" s="42" t="s">
        <v>505</v>
      </c>
      <c r="C237" s="42"/>
      <c r="D237" s="41" t="s">
        <v>507</v>
      </c>
      <c r="E237" s="42" t="s">
        <v>1</v>
      </c>
      <c r="F237" s="180">
        <v>4</v>
      </c>
      <c r="G237" s="43"/>
      <c r="H237" s="43"/>
      <c r="I237" s="44"/>
      <c r="J237" s="44"/>
      <c r="K237" s="44"/>
      <c r="L237" s="45"/>
    </row>
    <row r="238" spans="1:12" s="27" customFormat="1" ht="20.100000000000001" customHeight="1" x14ac:dyDescent="0.25">
      <c r="A238" s="49" t="s">
        <v>1238</v>
      </c>
      <c r="B238" s="42" t="s">
        <v>509</v>
      </c>
      <c r="C238" s="42"/>
      <c r="D238" s="41" t="s">
        <v>510</v>
      </c>
      <c r="E238" s="42" t="s">
        <v>1</v>
      </c>
      <c r="F238" s="180">
        <v>3</v>
      </c>
      <c r="G238" s="43"/>
      <c r="H238" s="43"/>
      <c r="I238" s="44"/>
      <c r="J238" s="44"/>
      <c r="K238" s="44"/>
      <c r="L238" s="45"/>
    </row>
    <row r="239" spans="1:12" s="27" customFormat="1" ht="20.100000000000001" customHeight="1" x14ac:dyDescent="0.25">
      <c r="A239" s="49" t="s">
        <v>1239</v>
      </c>
      <c r="B239" s="42" t="s">
        <v>251</v>
      </c>
      <c r="C239" s="42"/>
      <c r="D239" s="41" t="s">
        <v>34</v>
      </c>
      <c r="E239" s="42" t="s">
        <v>1</v>
      </c>
      <c r="F239" s="180">
        <v>75</v>
      </c>
      <c r="G239" s="43"/>
      <c r="H239" s="43"/>
      <c r="I239" s="44"/>
      <c r="J239" s="44"/>
      <c r="K239" s="44"/>
      <c r="L239" s="45"/>
    </row>
    <row r="240" spans="1:12" s="27" customFormat="1" ht="20.100000000000001" customHeight="1" x14ac:dyDescent="0.25">
      <c r="A240" s="49" t="s">
        <v>1240</v>
      </c>
      <c r="B240" s="42" t="s">
        <v>252</v>
      </c>
      <c r="C240" s="42"/>
      <c r="D240" s="41" t="s">
        <v>36</v>
      </c>
      <c r="E240" s="42" t="s">
        <v>1</v>
      </c>
      <c r="F240" s="180">
        <v>100</v>
      </c>
      <c r="G240" s="43"/>
      <c r="H240" s="43"/>
      <c r="I240" s="44"/>
      <c r="J240" s="44"/>
      <c r="K240" s="44"/>
      <c r="L240" s="45"/>
    </row>
    <row r="241" spans="1:12" s="27" customFormat="1" ht="20.100000000000001" customHeight="1" x14ac:dyDescent="0.25">
      <c r="A241" s="49" t="s">
        <v>1241</v>
      </c>
      <c r="B241" s="42">
        <v>71201</v>
      </c>
      <c r="C241" s="42" t="s">
        <v>190</v>
      </c>
      <c r="D241" s="41" t="s">
        <v>377</v>
      </c>
      <c r="E241" s="42" t="s">
        <v>32</v>
      </c>
      <c r="F241" s="180">
        <v>360</v>
      </c>
      <c r="G241" s="43"/>
      <c r="H241" s="43"/>
      <c r="I241" s="44"/>
      <c r="J241" s="44"/>
      <c r="K241" s="44"/>
      <c r="L241" s="45"/>
    </row>
    <row r="242" spans="1:12" s="27" customFormat="1" ht="20.100000000000001" customHeight="1" x14ac:dyDescent="0.25">
      <c r="A242" s="49" t="s">
        <v>1242</v>
      </c>
      <c r="B242" s="42">
        <v>71141</v>
      </c>
      <c r="C242" s="42" t="s">
        <v>190</v>
      </c>
      <c r="D242" s="41" t="s">
        <v>1116</v>
      </c>
      <c r="E242" s="42" t="s">
        <v>1</v>
      </c>
      <c r="F242" s="180">
        <v>75</v>
      </c>
      <c r="G242" s="43"/>
      <c r="H242" s="43"/>
      <c r="I242" s="44"/>
      <c r="J242" s="44"/>
      <c r="K242" s="44"/>
      <c r="L242" s="45"/>
    </row>
    <row r="243" spans="1:12" s="27" customFormat="1" ht="20.100000000000001" customHeight="1" x14ac:dyDescent="0.25">
      <c r="A243" s="49" t="s">
        <v>1243</v>
      </c>
      <c r="B243" s="42">
        <v>71741</v>
      </c>
      <c r="C243" s="42" t="s">
        <v>190</v>
      </c>
      <c r="D243" s="41" t="s">
        <v>1130</v>
      </c>
      <c r="E243" s="42" t="s">
        <v>1</v>
      </c>
      <c r="F243" s="180">
        <v>270</v>
      </c>
      <c r="G243" s="43"/>
      <c r="H243" s="43"/>
      <c r="I243" s="44"/>
      <c r="J243" s="44"/>
      <c r="K243" s="44"/>
      <c r="L243" s="45"/>
    </row>
    <row r="244" spans="1:12" s="27" customFormat="1" ht="30" customHeight="1" x14ac:dyDescent="0.25">
      <c r="A244" s="49" t="s">
        <v>1244</v>
      </c>
      <c r="B244" s="42" t="s">
        <v>511</v>
      </c>
      <c r="C244" s="42"/>
      <c r="D244" s="41" t="s">
        <v>513</v>
      </c>
      <c r="E244" s="42" t="s">
        <v>32</v>
      </c>
      <c r="F244" s="180">
        <f>F235</f>
        <v>165</v>
      </c>
      <c r="G244" s="43"/>
      <c r="H244" s="43"/>
      <c r="I244" s="44"/>
      <c r="J244" s="44"/>
      <c r="K244" s="44"/>
      <c r="L244" s="45"/>
    </row>
    <row r="245" spans="1:12" s="27" customFormat="1" ht="30" customHeight="1" x14ac:dyDescent="0.25">
      <c r="A245" s="49" t="s">
        <v>1245</v>
      </c>
      <c r="B245" s="42" t="s">
        <v>518</v>
      </c>
      <c r="C245" s="42"/>
      <c r="D245" s="41" t="s">
        <v>520</v>
      </c>
      <c r="E245" s="42" t="s">
        <v>32</v>
      </c>
      <c r="F245" s="180">
        <v>360</v>
      </c>
      <c r="G245" s="43"/>
      <c r="H245" s="43"/>
      <c r="I245" s="44"/>
      <c r="J245" s="44"/>
      <c r="K245" s="44"/>
      <c r="L245" s="45"/>
    </row>
    <row r="246" spans="1:12" s="27" customFormat="1" ht="20.100000000000001" customHeight="1" x14ac:dyDescent="0.25">
      <c r="A246" s="49" t="s">
        <v>1246</v>
      </c>
      <c r="B246" s="42">
        <v>70769</v>
      </c>
      <c r="C246" s="42" t="s">
        <v>190</v>
      </c>
      <c r="D246" s="41" t="s">
        <v>1138</v>
      </c>
      <c r="E246" s="42" t="s">
        <v>1</v>
      </c>
      <c r="F246" s="180">
        <v>280</v>
      </c>
      <c r="G246" s="43"/>
      <c r="H246" s="43"/>
      <c r="I246" s="44"/>
      <c r="J246" s="44"/>
      <c r="K246" s="44"/>
      <c r="L246" s="45"/>
    </row>
    <row r="247" spans="1:12" s="27" customFormat="1" ht="20.100000000000001" customHeight="1" x14ac:dyDescent="0.25">
      <c r="A247" s="49" t="s">
        <v>1247</v>
      </c>
      <c r="B247" s="42">
        <v>72325</v>
      </c>
      <c r="C247" s="42" t="s">
        <v>190</v>
      </c>
      <c r="D247" s="50" t="s">
        <v>1143</v>
      </c>
      <c r="E247" s="42" t="s">
        <v>1</v>
      </c>
      <c r="F247" s="181">
        <v>65</v>
      </c>
      <c r="G247" s="43"/>
      <c r="H247" s="43"/>
      <c r="I247" s="44"/>
      <c r="J247" s="44"/>
      <c r="K247" s="44"/>
      <c r="L247" s="45"/>
    </row>
    <row r="248" spans="1:12" s="27" customFormat="1" ht="20.100000000000001" customHeight="1" x14ac:dyDescent="0.25">
      <c r="A248" s="49" t="s">
        <v>1248</v>
      </c>
      <c r="B248" s="42">
        <v>70691</v>
      </c>
      <c r="C248" s="42" t="s">
        <v>190</v>
      </c>
      <c r="D248" s="41" t="s">
        <v>1145</v>
      </c>
      <c r="E248" s="42" t="s">
        <v>1</v>
      </c>
      <c r="F248" s="180">
        <v>50</v>
      </c>
      <c r="G248" s="43"/>
      <c r="H248" s="43"/>
      <c r="I248" s="44"/>
      <c r="J248" s="44"/>
      <c r="K248" s="44"/>
      <c r="L248" s="45"/>
    </row>
    <row r="249" spans="1:12" s="27" customFormat="1" ht="20.100000000000001" customHeight="1" x14ac:dyDescent="0.25">
      <c r="A249" s="49" t="s">
        <v>1249</v>
      </c>
      <c r="B249" s="42">
        <v>70682</v>
      </c>
      <c r="C249" s="42" t="s">
        <v>190</v>
      </c>
      <c r="D249" s="41" t="s">
        <v>1149</v>
      </c>
      <c r="E249" s="42" t="s">
        <v>1</v>
      </c>
      <c r="F249" s="180">
        <v>6</v>
      </c>
      <c r="G249" s="43"/>
      <c r="H249" s="43"/>
      <c r="I249" s="44"/>
      <c r="J249" s="44"/>
      <c r="K249" s="44"/>
      <c r="L249" s="45"/>
    </row>
    <row r="250" spans="1:12" s="27" customFormat="1" ht="20.100000000000001" customHeight="1" x14ac:dyDescent="0.25">
      <c r="A250" s="49" t="s">
        <v>1250</v>
      </c>
      <c r="B250" s="42">
        <v>72400</v>
      </c>
      <c r="C250" s="42" t="s">
        <v>190</v>
      </c>
      <c r="D250" s="41" t="s">
        <v>1251</v>
      </c>
      <c r="E250" s="42" t="s">
        <v>1</v>
      </c>
      <c r="F250" s="180">
        <v>6</v>
      </c>
      <c r="G250" s="43"/>
      <c r="H250" s="43"/>
      <c r="I250" s="44"/>
      <c r="J250" s="44"/>
      <c r="K250" s="44"/>
      <c r="L250" s="45"/>
    </row>
    <row r="251" spans="1:12" s="27" customFormat="1" ht="20.100000000000001" customHeight="1" x14ac:dyDescent="0.25">
      <c r="A251" s="49" t="s">
        <v>1252</v>
      </c>
      <c r="B251" s="42">
        <v>70701</v>
      </c>
      <c r="C251" s="42" t="s">
        <v>190</v>
      </c>
      <c r="D251" s="41" t="s">
        <v>1253</v>
      </c>
      <c r="E251" s="42" t="s">
        <v>1</v>
      </c>
      <c r="F251" s="180">
        <v>20</v>
      </c>
      <c r="G251" s="43"/>
      <c r="H251" s="43"/>
      <c r="I251" s="44"/>
      <c r="J251" s="44"/>
      <c r="K251" s="44"/>
      <c r="L251" s="45"/>
    </row>
    <row r="252" spans="1:12" s="27" customFormat="1" ht="20.100000000000001" customHeight="1" x14ac:dyDescent="0.25">
      <c r="A252" s="49" t="s">
        <v>1254</v>
      </c>
      <c r="B252" s="42">
        <v>70229</v>
      </c>
      <c r="C252" s="42" t="s">
        <v>190</v>
      </c>
      <c r="D252" s="41" t="s">
        <v>1155</v>
      </c>
      <c r="E252" s="42" t="s">
        <v>225</v>
      </c>
      <c r="F252" s="180">
        <v>10</v>
      </c>
      <c r="G252" s="43"/>
      <c r="H252" s="43"/>
      <c r="I252" s="44"/>
      <c r="J252" s="44"/>
      <c r="K252" s="44"/>
      <c r="L252" s="45"/>
    </row>
    <row r="253" spans="1:12" s="27" customFormat="1" ht="30" customHeight="1" x14ac:dyDescent="0.25">
      <c r="A253" s="49" t="s">
        <v>1255</v>
      </c>
      <c r="B253" s="42" t="s">
        <v>566</v>
      </c>
      <c r="C253" s="42"/>
      <c r="D253" s="41" t="s">
        <v>567</v>
      </c>
      <c r="E253" s="42" t="s">
        <v>1</v>
      </c>
      <c r="F253" s="180">
        <v>25</v>
      </c>
      <c r="G253" s="43"/>
      <c r="H253" s="43"/>
      <c r="I253" s="44"/>
      <c r="J253" s="44"/>
      <c r="K253" s="44"/>
      <c r="L253" s="45"/>
    </row>
    <row r="254" spans="1:12" s="27" customFormat="1" ht="30" customHeight="1" x14ac:dyDescent="0.25">
      <c r="A254" s="49" t="s">
        <v>1256</v>
      </c>
      <c r="B254" s="42" t="s">
        <v>568</v>
      </c>
      <c r="C254" s="42"/>
      <c r="D254" s="41" t="s">
        <v>569</v>
      </c>
      <c r="E254" s="42" t="s">
        <v>1</v>
      </c>
      <c r="F254" s="180">
        <v>15</v>
      </c>
      <c r="G254" s="43"/>
      <c r="H254" s="43"/>
      <c r="I254" s="44"/>
      <c r="J254" s="44"/>
      <c r="K254" s="44"/>
      <c r="L254" s="45"/>
    </row>
    <row r="255" spans="1:12" s="27" customFormat="1" ht="20.100000000000001" customHeight="1" x14ac:dyDescent="0.25">
      <c r="A255" s="49" t="s">
        <v>1257</v>
      </c>
      <c r="B255" s="42">
        <v>72578</v>
      </c>
      <c r="C255" s="42" t="s">
        <v>190</v>
      </c>
      <c r="D255" s="50" t="s">
        <v>1200</v>
      </c>
      <c r="E255" s="42" t="s">
        <v>1</v>
      </c>
      <c r="F255" s="181">
        <v>800</v>
      </c>
      <c r="G255" s="43"/>
      <c r="H255" s="43"/>
      <c r="I255" s="44"/>
      <c r="J255" s="44"/>
      <c r="K255" s="44"/>
      <c r="L255" s="45"/>
    </row>
    <row r="256" spans="1:12" s="27" customFormat="1" ht="20.100000000000001" customHeight="1" x14ac:dyDescent="0.25">
      <c r="A256" s="49" t="s">
        <v>1258</v>
      </c>
      <c r="B256" s="42">
        <v>72579</v>
      </c>
      <c r="C256" s="42" t="s">
        <v>190</v>
      </c>
      <c r="D256" s="50" t="s">
        <v>1259</v>
      </c>
      <c r="E256" s="42" t="s">
        <v>1</v>
      </c>
      <c r="F256" s="181">
        <v>380</v>
      </c>
      <c r="G256" s="43"/>
      <c r="H256" s="43"/>
      <c r="I256" s="44"/>
      <c r="J256" s="44"/>
      <c r="K256" s="44"/>
      <c r="L256" s="45"/>
    </row>
    <row r="257" spans="1:12" s="27" customFormat="1" ht="30" customHeight="1" x14ac:dyDescent="0.25">
      <c r="A257" s="49" t="s">
        <v>1260</v>
      </c>
      <c r="B257" s="42" t="s">
        <v>197</v>
      </c>
      <c r="C257" s="42"/>
      <c r="D257" s="50" t="s">
        <v>1261</v>
      </c>
      <c r="E257" s="42" t="s">
        <v>1</v>
      </c>
      <c r="F257" s="181">
        <v>50</v>
      </c>
      <c r="G257" s="43"/>
      <c r="H257" s="43"/>
      <c r="I257" s="44"/>
      <c r="J257" s="44"/>
      <c r="K257" s="44"/>
      <c r="L257" s="45"/>
    </row>
    <row r="258" spans="1:12" s="27" customFormat="1" ht="30" customHeight="1" x14ac:dyDescent="0.25">
      <c r="A258" s="49" t="s">
        <v>1262</v>
      </c>
      <c r="B258" s="42" t="s">
        <v>195</v>
      </c>
      <c r="C258" s="42"/>
      <c r="D258" s="50" t="s">
        <v>1263</v>
      </c>
      <c r="E258" s="42" t="s">
        <v>1</v>
      </c>
      <c r="F258" s="181">
        <v>20</v>
      </c>
      <c r="G258" s="43"/>
      <c r="H258" s="43"/>
      <c r="I258" s="44"/>
      <c r="J258" s="44"/>
      <c r="K258" s="44"/>
      <c r="L258" s="45"/>
    </row>
    <row r="259" spans="1:12" s="27" customFormat="1" ht="20.100000000000001" customHeight="1" x14ac:dyDescent="0.25">
      <c r="A259" s="49" t="s">
        <v>1264</v>
      </c>
      <c r="B259" s="42">
        <v>70930</v>
      </c>
      <c r="C259" s="42" t="s">
        <v>190</v>
      </c>
      <c r="D259" s="41" t="s">
        <v>1151</v>
      </c>
      <c r="E259" s="42" t="s">
        <v>1</v>
      </c>
      <c r="F259" s="180">
        <v>10</v>
      </c>
      <c r="G259" s="43"/>
      <c r="H259" s="43"/>
      <c r="I259" s="44"/>
      <c r="J259" s="44"/>
      <c r="K259" s="44"/>
      <c r="L259" s="45"/>
    </row>
    <row r="260" spans="1:12" s="27" customFormat="1" ht="20.100000000000001" customHeight="1" x14ac:dyDescent="0.25">
      <c r="A260" s="49" t="s">
        <v>1265</v>
      </c>
      <c r="B260" s="42">
        <v>70563</v>
      </c>
      <c r="C260" s="42" t="s">
        <v>190</v>
      </c>
      <c r="D260" s="41" t="s">
        <v>378</v>
      </c>
      <c r="E260" s="42" t="s">
        <v>32</v>
      </c>
      <c r="F260" s="180">
        <v>16700</v>
      </c>
      <c r="G260" s="43"/>
      <c r="H260" s="43"/>
      <c r="I260" s="44"/>
      <c r="J260" s="44"/>
      <c r="K260" s="44"/>
      <c r="L260" s="45"/>
    </row>
    <row r="261" spans="1:12" s="27" customFormat="1" ht="20.100000000000001" customHeight="1" x14ac:dyDescent="0.25">
      <c r="A261" s="49" t="s">
        <v>1266</v>
      </c>
      <c r="B261" s="42" t="s">
        <v>268</v>
      </c>
      <c r="C261" s="42"/>
      <c r="D261" s="41" t="s">
        <v>269</v>
      </c>
      <c r="E261" s="42" t="s">
        <v>1</v>
      </c>
      <c r="F261" s="180">
        <v>1</v>
      </c>
      <c r="G261" s="43"/>
      <c r="H261" s="43"/>
      <c r="I261" s="44"/>
      <c r="J261" s="44"/>
      <c r="K261" s="44"/>
      <c r="L261" s="45"/>
    </row>
    <row r="262" spans="1:12" s="27" customFormat="1" ht="30" customHeight="1" x14ac:dyDescent="0.25">
      <c r="A262" s="49" t="s">
        <v>1267</v>
      </c>
      <c r="B262" s="42" t="s">
        <v>372</v>
      </c>
      <c r="C262" s="42"/>
      <c r="D262" s="41" t="s">
        <v>1268</v>
      </c>
      <c r="E262" s="42" t="s">
        <v>1</v>
      </c>
      <c r="F262" s="180">
        <v>1</v>
      </c>
      <c r="G262" s="43"/>
      <c r="H262" s="43"/>
      <c r="I262" s="44"/>
      <c r="J262" s="44"/>
      <c r="K262" s="44"/>
      <c r="L262" s="45"/>
    </row>
    <row r="263" spans="1:12" s="27" customFormat="1" ht="20.100000000000001" customHeight="1" x14ac:dyDescent="0.25">
      <c r="A263" s="68" t="s">
        <v>1269</v>
      </c>
      <c r="B263" s="54"/>
      <c r="C263" s="54"/>
      <c r="D263" s="53" t="s">
        <v>1270</v>
      </c>
      <c r="E263" s="54"/>
      <c r="F263" s="185"/>
      <c r="G263" s="56"/>
      <c r="H263" s="56"/>
      <c r="I263" s="57"/>
      <c r="J263" s="57"/>
      <c r="K263" s="57"/>
      <c r="L263" s="69"/>
    </row>
    <row r="264" spans="1:12" s="27" customFormat="1" ht="20.100000000000001" customHeight="1" x14ac:dyDescent="0.25">
      <c r="A264" s="49" t="s">
        <v>1271</v>
      </c>
      <c r="B264" s="42">
        <v>71205</v>
      </c>
      <c r="C264" s="42" t="s">
        <v>190</v>
      </c>
      <c r="D264" s="41" t="s">
        <v>375</v>
      </c>
      <c r="E264" s="42" t="s">
        <v>32</v>
      </c>
      <c r="F264" s="180">
        <v>15</v>
      </c>
      <c r="G264" s="43"/>
      <c r="H264" s="43"/>
      <c r="I264" s="44"/>
      <c r="J264" s="44"/>
      <c r="K264" s="44"/>
      <c r="L264" s="45"/>
    </row>
    <row r="265" spans="1:12" s="27" customFormat="1" ht="20.100000000000001" customHeight="1" x14ac:dyDescent="0.25">
      <c r="A265" s="49" t="s">
        <v>1272</v>
      </c>
      <c r="B265" s="42">
        <v>71201</v>
      </c>
      <c r="C265" s="42" t="s">
        <v>190</v>
      </c>
      <c r="D265" s="41" t="s">
        <v>377</v>
      </c>
      <c r="E265" s="42" t="s">
        <v>32</v>
      </c>
      <c r="F265" s="180">
        <v>216</v>
      </c>
      <c r="G265" s="43"/>
      <c r="H265" s="43"/>
      <c r="I265" s="44"/>
      <c r="J265" s="44"/>
      <c r="K265" s="44"/>
      <c r="L265" s="45"/>
    </row>
    <row r="266" spans="1:12" s="27" customFormat="1" ht="20.100000000000001" customHeight="1" x14ac:dyDescent="0.25">
      <c r="A266" s="49" t="s">
        <v>1273</v>
      </c>
      <c r="B266" s="42">
        <v>71145</v>
      </c>
      <c r="C266" s="42" t="s">
        <v>190</v>
      </c>
      <c r="D266" s="41" t="s">
        <v>1112</v>
      </c>
      <c r="E266" s="42" t="s">
        <v>1</v>
      </c>
      <c r="F266" s="180">
        <v>2</v>
      </c>
      <c r="G266" s="43"/>
      <c r="H266" s="43"/>
      <c r="I266" s="44"/>
      <c r="J266" s="44"/>
      <c r="K266" s="44"/>
      <c r="L266" s="45"/>
    </row>
    <row r="267" spans="1:12" s="27" customFormat="1" ht="20.100000000000001" customHeight="1" x14ac:dyDescent="0.25">
      <c r="A267" s="49" t="s">
        <v>1274</v>
      </c>
      <c r="B267" s="42">
        <v>71141</v>
      </c>
      <c r="C267" s="42" t="s">
        <v>190</v>
      </c>
      <c r="D267" s="41" t="s">
        <v>1116</v>
      </c>
      <c r="E267" s="42" t="s">
        <v>1</v>
      </c>
      <c r="F267" s="180">
        <v>50</v>
      </c>
      <c r="G267" s="43"/>
      <c r="H267" s="43"/>
      <c r="I267" s="44"/>
      <c r="J267" s="44"/>
      <c r="K267" s="44"/>
      <c r="L267" s="45"/>
    </row>
    <row r="268" spans="1:12" s="27" customFormat="1" ht="20.100000000000001" customHeight="1" x14ac:dyDescent="0.25">
      <c r="A268" s="49" t="s">
        <v>1275</v>
      </c>
      <c r="B268" s="42">
        <v>71745</v>
      </c>
      <c r="C268" s="42" t="s">
        <v>190</v>
      </c>
      <c r="D268" s="41" t="s">
        <v>1126</v>
      </c>
      <c r="E268" s="42" t="s">
        <v>1</v>
      </c>
      <c r="F268" s="180">
        <v>9</v>
      </c>
      <c r="G268" s="43"/>
      <c r="H268" s="43"/>
      <c r="I268" s="44"/>
      <c r="J268" s="44"/>
      <c r="K268" s="44"/>
      <c r="L268" s="45"/>
    </row>
    <row r="269" spans="1:12" s="27" customFormat="1" ht="20.100000000000001" customHeight="1" x14ac:dyDescent="0.25">
      <c r="A269" s="49" t="s">
        <v>1276</v>
      </c>
      <c r="B269" s="42">
        <v>71741</v>
      </c>
      <c r="C269" s="42" t="s">
        <v>190</v>
      </c>
      <c r="D269" s="41" t="s">
        <v>1130</v>
      </c>
      <c r="E269" s="42" t="s">
        <v>1</v>
      </c>
      <c r="F269" s="180">
        <v>172</v>
      </c>
      <c r="G269" s="43"/>
      <c r="H269" s="43"/>
      <c r="I269" s="44"/>
      <c r="J269" s="44"/>
      <c r="K269" s="44"/>
      <c r="L269" s="45"/>
    </row>
    <row r="270" spans="1:12" s="27" customFormat="1" ht="30" customHeight="1" x14ac:dyDescent="0.25">
      <c r="A270" s="49" t="s">
        <v>1277</v>
      </c>
      <c r="B270" s="42" t="s">
        <v>518</v>
      </c>
      <c r="C270" s="42"/>
      <c r="D270" s="41" t="s">
        <v>520</v>
      </c>
      <c r="E270" s="42" t="s">
        <v>32</v>
      </c>
      <c r="F270" s="180">
        <v>231</v>
      </c>
      <c r="G270" s="43"/>
      <c r="H270" s="43"/>
      <c r="I270" s="44"/>
      <c r="J270" s="44"/>
      <c r="K270" s="44"/>
      <c r="L270" s="45"/>
    </row>
    <row r="271" spans="1:12" s="27" customFormat="1" ht="20.100000000000001" customHeight="1" x14ac:dyDescent="0.25">
      <c r="A271" s="49" t="s">
        <v>1278</v>
      </c>
      <c r="B271" s="42">
        <v>70769</v>
      </c>
      <c r="C271" s="42" t="s">
        <v>190</v>
      </c>
      <c r="D271" s="41" t="s">
        <v>1138</v>
      </c>
      <c r="E271" s="42" t="s">
        <v>1</v>
      </c>
      <c r="F271" s="180">
        <v>112</v>
      </c>
      <c r="G271" s="43"/>
      <c r="H271" s="43"/>
      <c r="I271" s="44"/>
      <c r="J271" s="44"/>
      <c r="K271" s="44"/>
      <c r="L271" s="45"/>
    </row>
    <row r="272" spans="1:12" s="27" customFormat="1" ht="20.100000000000001" customHeight="1" x14ac:dyDescent="0.25">
      <c r="A272" s="49" t="s">
        <v>1279</v>
      </c>
      <c r="B272" s="42">
        <v>70229</v>
      </c>
      <c r="C272" s="42" t="s">
        <v>190</v>
      </c>
      <c r="D272" s="41" t="s">
        <v>1155</v>
      </c>
      <c r="E272" s="42" t="s">
        <v>225</v>
      </c>
      <c r="F272" s="180">
        <v>5</v>
      </c>
      <c r="G272" s="43"/>
      <c r="H272" s="43"/>
      <c r="I272" s="44"/>
      <c r="J272" s="44"/>
      <c r="K272" s="44"/>
      <c r="L272" s="45"/>
    </row>
    <row r="273" spans="1:12" s="27" customFormat="1" ht="20.100000000000001" customHeight="1" x14ac:dyDescent="0.25">
      <c r="A273" s="49" t="s">
        <v>1280</v>
      </c>
      <c r="B273" s="42" t="s">
        <v>522</v>
      </c>
      <c r="C273" s="42"/>
      <c r="D273" s="41" t="s">
        <v>524</v>
      </c>
      <c r="E273" s="42" t="s">
        <v>1</v>
      </c>
      <c r="F273" s="180">
        <v>2</v>
      </c>
      <c r="G273" s="43"/>
      <c r="H273" s="43"/>
      <c r="I273" s="44"/>
      <c r="J273" s="44"/>
      <c r="K273" s="44"/>
      <c r="L273" s="45"/>
    </row>
    <row r="274" spans="1:12" s="27" customFormat="1" ht="20.100000000000001" customHeight="1" x14ac:dyDescent="0.25">
      <c r="A274" s="49" t="s">
        <v>1281</v>
      </c>
      <c r="B274" s="42">
        <v>72325</v>
      </c>
      <c r="C274" s="42" t="s">
        <v>190</v>
      </c>
      <c r="D274" s="41" t="s">
        <v>1143</v>
      </c>
      <c r="E274" s="42" t="s">
        <v>1</v>
      </c>
      <c r="F274" s="180">
        <v>30</v>
      </c>
      <c r="G274" s="43"/>
      <c r="H274" s="43"/>
      <c r="I274" s="44"/>
      <c r="J274" s="44"/>
      <c r="K274" s="44"/>
      <c r="L274" s="45"/>
    </row>
    <row r="275" spans="1:12" s="27" customFormat="1" ht="20.100000000000001" customHeight="1" x14ac:dyDescent="0.25">
      <c r="A275" s="49" t="s">
        <v>1282</v>
      </c>
      <c r="B275" s="42">
        <v>70691</v>
      </c>
      <c r="C275" s="42" t="s">
        <v>190</v>
      </c>
      <c r="D275" s="41" t="s">
        <v>1145</v>
      </c>
      <c r="E275" s="42" t="s">
        <v>1</v>
      </c>
      <c r="F275" s="180">
        <v>60</v>
      </c>
      <c r="G275" s="43"/>
      <c r="H275" s="43"/>
      <c r="I275" s="44"/>
      <c r="J275" s="44"/>
      <c r="K275" s="44"/>
      <c r="L275" s="45"/>
    </row>
    <row r="276" spans="1:12" s="27" customFormat="1" ht="30" customHeight="1" x14ac:dyDescent="0.25">
      <c r="A276" s="49" t="s">
        <v>1283</v>
      </c>
      <c r="B276" s="42" t="s">
        <v>579</v>
      </c>
      <c r="C276" s="42"/>
      <c r="D276" s="41" t="s">
        <v>581</v>
      </c>
      <c r="E276" s="42" t="s">
        <v>1</v>
      </c>
      <c r="F276" s="180">
        <v>54</v>
      </c>
      <c r="G276" s="43"/>
      <c r="H276" s="43"/>
      <c r="I276" s="44"/>
      <c r="J276" s="44"/>
      <c r="K276" s="44"/>
      <c r="L276" s="45"/>
    </row>
    <row r="277" spans="1:12" s="27" customFormat="1" ht="20.100000000000001" customHeight="1" x14ac:dyDescent="0.25">
      <c r="A277" s="49" t="s">
        <v>1284</v>
      </c>
      <c r="B277" s="42">
        <v>70602</v>
      </c>
      <c r="C277" s="42" t="s">
        <v>190</v>
      </c>
      <c r="D277" s="41" t="s">
        <v>1285</v>
      </c>
      <c r="E277" s="42" t="s">
        <v>1</v>
      </c>
      <c r="F277" s="180">
        <v>2200</v>
      </c>
      <c r="G277" s="43"/>
      <c r="H277" s="43"/>
      <c r="I277" s="44"/>
      <c r="J277" s="44"/>
      <c r="K277" s="44"/>
      <c r="L277" s="45"/>
    </row>
    <row r="278" spans="1:12" s="27" customFormat="1" ht="20.100000000000001" customHeight="1" x14ac:dyDescent="0.25">
      <c r="A278" s="49" t="s">
        <v>1286</v>
      </c>
      <c r="B278" s="42">
        <v>70930</v>
      </c>
      <c r="C278" s="42" t="s">
        <v>190</v>
      </c>
      <c r="D278" s="41" t="s">
        <v>1151</v>
      </c>
      <c r="E278" s="42" t="s">
        <v>1</v>
      </c>
      <c r="F278" s="180">
        <v>5</v>
      </c>
      <c r="G278" s="43"/>
      <c r="H278" s="43"/>
      <c r="I278" s="44"/>
      <c r="J278" s="44"/>
      <c r="K278" s="44"/>
      <c r="L278" s="45"/>
    </row>
    <row r="279" spans="1:12" s="27" customFormat="1" ht="20.100000000000001" customHeight="1" x14ac:dyDescent="0.25">
      <c r="A279" s="68" t="s">
        <v>1287</v>
      </c>
      <c r="B279" s="54"/>
      <c r="C279" s="54"/>
      <c r="D279" s="53" t="s">
        <v>1288</v>
      </c>
      <c r="E279" s="54"/>
      <c r="F279" s="185"/>
      <c r="G279" s="56"/>
      <c r="H279" s="56"/>
      <c r="I279" s="57"/>
      <c r="J279" s="57"/>
      <c r="K279" s="57"/>
      <c r="L279" s="69"/>
    </row>
    <row r="280" spans="1:12" s="27" customFormat="1" ht="20.100000000000001" customHeight="1" x14ac:dyDescent="0.25">
      <c r="A280" s="49" t="s">
        <v>1289</v>
      </c>
      <c r="B280" s="42">
        <v>71205</v>
      </c>
      <c r="C280" s="42" t="s">
        <v>190</v>
      </c>
      <c r="D280" s="41" t="s">
        <v>375</v>
      </c>
      <c r="E280" s="42" t="s">
        <v>32</v>
      </c>
      <c r="F280" s="180">
        <v>15</v>
      </c>
      <c r="G280" s="43"/>
      <c r="H280" s="43"/>
      <c r="I280" s="44"/>
      <c r="J280" s="44"/>
      <c r="K280" s="44"/>
      <c r="L280" s="45"/>
    </row>
    <row r="281" spans="1:12" s="27" customFormat="1" ht="20.100000000000001" customHeight="1" x14ac:dyDescent="0.25">
      <c r="A281" s="49" t="s">
        <v>1290</v>
      </c>
      <c r="B281" s="42">
        <v>71201</v>
      </c>
      <c r="C281" s="42" t="s">
        <v>190</v>
      </c>
      <c r="D281" s="41" t="s">
        <v>377</v>
      </c>
      <c r="E281" s="42" t="s">
        <v>32</v>
      </c>
      <c r="F281" s="180">
        <v>225</v>
      </c>
      <c r="G281" s="43"/>
      <c r="H281" s="43"/>
      <c r="I281" s="44"/>
      <c r="J281" s="44"/>
      <c r="K281" s="44"/>
      <c r="L281" s="45"/>
    </row>
    <row r="282" spans="1:12" s="27" customFormat="1" ht="20.100000000000001" customHeight="1" x14ac:dyDescent="0.25">
      <c r="A282" s="49" t="s">
        <v>1291</v>
      </c>
      <c r="B282" s="42">
        <v>71145</v>
      </c>
      <c r="C282" s="42" t="s">
        <v>190</v>
      </c>
      <c r="D282" s="41" t="s">
        <v>1112</v>
      </c>
      <c r="E282" s="42" t="s">
        <v>1</v>
      </c>
      <c r="F282" s="180">
        <v>4</v>
      </c>
      <c r="G282" s="43"/>
      <c r="H282" s="43"/>
      <c r="I282" s="44"/>
      <c r="J282" s="44"/>
      <c r="K282" s="44"/>
      <c r="L282" s="45"/>
    </row>
    <row r="283" spans="1:12" s="27" customFormat="1" ht="20.100000000000001" customHeight="1" x14ac:dyDescent="0.25">
      <c r="A283" s="49" t="s">
        <v>1292</v>
      </c>
      <c r="B283" s="42">
        <v>71141</v>
      </c>
      <c r="C283" s="42" t="s">
        <v>190</v>
      </c>
      <c r="D283" s="41" t="s">
        <v>1116</v>
      </c>
      <c r="E283" s="42" t="s">
        <v>1</v>
      </c>
      <c r="F283" s="180">
        <v>35</v>
      </c>
      <c r="G283" s="43"/>
      <c r="H283" s="43"/>
      <c r="I283" s="44"/>
      <c r="J283" s="44"/>
      <c r="K283" s="44"/>
      <c r="L283" s="45"/>
    </row>
    <row r="284" spans="1:12" s="27" customFormat="1" ht="20.100000000000001" customHeight="1" x14ac:dyDescent="0.25">
      <c r="A284" s="49" t="s">
        <v>1293</v>
      </c>
      <c r="B284" s="42">
        <v>71745</v>
      </c>
      <c r="C284" s="42" t="s">
        <v>190</v>
      </c>
      <c r="D284" s="41" t="s">
        <v>1126</v>
      </c>
      <c r="E284" s="42" t="s">
        <v>1</v>
      </c>
      <c r="F284" s="180">
        <v>13</v>
      </c>
      <c r="G284" s="43"/>
      <c r="H284" s="43"/>
      <c r="I284" s="44"/>
      <c r="J284" s="44"/>
      <c r="K284" s="44"/>
      <c r="L284" s="45"/>
    </row>
    <row r="285" spans="1:12" s="27" customFormat="1" ht="20.100000000000001" customHeight="1" x14ac:dyDescent="0.25">
      <c r="A285" s="49" t="s">
        <v>1294</v>
      </c>
      <c r="B285" s="42">
        <v>71741</v>
      </c>
      <c r="C285" s="42" t="s">
        <v>190</v>
      </c>
      <c r="D285" s="41" t="s">
        <v>1130</v>
      </c>
      <c r="E285" s="42" t="s">
        <v>1</v>
      </c>
      <c r="F285" s="180">
        <v>145</v>
      </c>
      <c r="G285" s="43"/>
      <c r="H285" s="43"/>
      <c r="I285" s="44"/>
      <c r="J285" s="44"/>
      <c r="K285" s="44"/>
      <c r="L285" s="45"/>
    </row>
    <row r="286" spans="1:12" s="27" customFormat="1" ht="30" customHeight="1" x14ac:dyDescent="0.25">
      <c r="A286" s="49" t="s">
        <v>1295</v>
      </c>
      <c r="B286" s="42" t="s">
        <v>518</v>
      </c>
      <c r="C286" s="42"/>
      <c r="D286" s="41" t="s">
        <v>520</v>
      </c>
      <c r="E286" s="42" t="s">
        <v>32</v>
      </c>
      <c r="F286" s="180">
        <v>240</v>
      </c>
      <c r="G286" s="43"/>
      <c r="H286" s="43"/>
      <c r="I286" s="44"/>
      <c r="J286" s="44"/>
      <c r="K286" s="44"/>
      <c r="L286" s="45"/>
    </row>
    <row r="287" spans="1:12" s="27" customFormat="1" ht="20.100000000000001" customHeight="1" x14ac:dyDescent="0.25">
      <c r="A287" s="49" t="s">
        <v>1296</v>
      </c>
      <c r="B287" s="42">
        <v>70769</v>
      </c>
      <c r="C287" s="42" t="s">
        <v>190</v>
      </c>
      <c r="D287" s="41" t="s">
        <v>1138</v>
      </c>
      <c r="E287" s="42" t="s">
        <v>1</v>
      </c>
      <c r="F287" s="180">
        <v>135</v>
      </c>
      <c r="G287" s="43"/>
      <c r="H287" s="43"/>
      <c r="I287" s="44"/>
      <c r="J287" s="44"/>
      <c r="K287" s="44"/>
      <c r="L287" s="45"/>
    </row>
    <row r="288" spans="1:12" s="27" customFormat="1" ht="20.100000000000001" customHeight="1" x14ac:dyDescent="0.25">
      <c r="A288" s="49" t="s">
        <v>1297</v>
      </c>
      <c r="B288" s="42">
        <v>70229</v>
      </c>
      <c r="C288" s="42" t="s">
        <v>190</v>
      </c>
      <c r="D288" s="41" t="s">
        <v>1155</v>
      </c>
      <c r="E288" s="42" t="s">
        <v>225</v>
      </c>
      <c r="F288" s="180">
        <v>5</v>
      </c>
      <c r="G288" s="43"/>
      <c r="H288" s="43"/>
      <c r="I288" s="44"/>
      <c r="J288" s="44"/>
      <c r="K288" s="44"/>
      <c r="L288" s="45"/>
    </row>
    <row r="289" spans="1:12" s="27" customFormat="1" ht="20.100000000000001" customHeight="1" x14ac:dyDescent="0.25">
      <c r="A289" s="49" t="s">
        <v>1298</v>
      </c>
      <c r="B289" s="42" t="s">
        <v>522</v>
      </c>
      <c r="C289" s="42"/>
      <c r="D289" s="41" t="s">
        <v>524</v>
      </c>
      <c r="E289" s="42" t="s">
        <v>1</v>
      </c>
      <c r="F289" s="180">
        <v>2</v>
      </c>
      <c r="G289" s="43"/>
      <c r="H289" s="43"/>
      <c r="I289" s="44"/>
      <c r="J289" s="44"/>
      <c r="K289" s="44"/>
      <c r="L289" s="45"/>
    </row>
    <row r="290" spans="1:12" s="27" customFormat="1" ht="20.100000000000001" customHeight="1" x14ac:dyDescent="0.25">
      <c r="A290" s="49" t="s">
        <v>1299</v>
      </c>
      <c r="B290" s="42">
        <v>72325</v>
      </c>
      <c r="C290" s="42" t="s">
        <v>190</v>
      </c>
      <c r="D290" s="41" t="s">
        <v>1143</v>
      </c>
      <c r="E290" s="42" t="s">
        <v>1</v>
      </c>
      <c r="F290" s="180">
        <v>35</v>
      </c>
      <c r="G290" s="43"/>
      <c r="H290" s="43"/>
      <c r="I290" s="44"/>
      <c r="J290" s="44"/>
      <c r="K290" s="44"/>
      <c r="L290" s="45"/>
    </row>
    <row r="291" spans="1:12" s="27" customFormat="1" ht="20.100000000000001" customHeight="1" x14ac:dyDescent="0.25">
      <c r="A291" s="49" t="s">
        <v>1300</v>
      </c>
      <c r="B291" s="42">
        <v>70691</v>
      </c>
      <c r="C291" s="42" t="s">
        <v>190</v>
      </c>
      <c r="D291" s="41" t="s">
        <v>1145</v>
      </c>
      <c r="E291" s="42" t="s">
        <v>1</v>
      </c>
      <c r="F291" s="180">
        <v>45</v>
      </c>
      <c r="G291" s="43"/>
      <c r="H291" s="43"/>
      <c r="I291" s="44"/>
      <c r="J291" s="44"/>
      <c r="K291" s="44"/>
      <c r="L291" s="45"/>
    </row>
    <row r="292" spans="1:12" s="27" customFormat="1" ht="20.100000000000001" customHeight="1" x14ac:dyDescent="0.25">
      <c r="A292" s="49" t="s">
        <v>1301</v>
      </c>
      <c r="B292" s="42">
        <v>70626</v>
      </c>
      <c r="C292" s="42" t="s">
        <v>190</v>
      </c>
      <c r="D292" s="41" t="s">
        <v>1302</v>
      </c>
      <c r="E292" s="42" t="s">
        <v>32</v>
      </c>
      <c r="F292" s="180">
        <v>1850</v>
      </c>
      <c r="G292" s="43"/>
      <c r="H292" s="43"/>
      <c r="I292" s="44"/>
      <c r="J292" s="44"/>
      <c r="K292" s="44"/>
      <c r="L292" s="45"/>
    </row>
    <row r="293" spans="1:12" s="27" customFormat="1" ht="20.100000000000001" customHeight="1" x14ac:dyDescent="0.25">
      <c r="A293" s="49" t="s">
        <v>1303</v>
      </c>
      <c r="B293" s="42">
        <v>72556</v>
      </c>
      <c r="C293" s="42" t="s">
        <v>190</v>
      </c>
      <c r="D293" s="41" t="s">
        <v>1304</v>
      </c>
      <c r="E293" s="42" t="s">
        <v>1</v>
      </c>
      <c r="F293" s="180">
        <v>41</v>
      </c>
      <c r="G293" s="43"/>
      <c r="H293" s="43"/>
      <c r="I293" s="44"/>
      <c r="J293" s="44"/>
      <c r="K293" s="44"/>
      <c r="L293" s="45"/>
    </row>
    <row r="294" spans="1:12" s="27" customFormat="1" ht="20.100000000000001" customHeight="1" x14ac:dyDescent="0.25">
      <c r="A294" s="49" t="s">
        <v>1305</v>
      </c>
      <c r="B294" s="42">
        <v>71887</v>
      </c>
      <c r="C294" s="42" t="s">
        <v>190</v>
      </c>
      <c r="D294" s="41" t="s">
        <v>1306</v>
      </c>
      <c r="E294" s="42" t="s">
        <v>1</v>
      </c>
      <c r="F294" s="180">
        <v>2</v>
      </c>
      <c r="G294" s="43"/>
      <c r="H294" s="43"/>
      <c r="I294" s="44"/>
      <c r="J294" s="44"/>
      <c r="K294" s="44"/>
      <c r="L294" s="45"/>
    </row>
    <row r="295" spans="1:12" s="27" customFormat="1" ht="20.100000000000001" customHeight="1" x14ac:dyDescent="0.25">
      <c r="A295" s="49" t="s">
        <v>1307</v>
      </c>
      <c r="B295" s="42" t="s">
        <v>276</v>
      </c>
      <c r="C295" s="42"/>
      <c r="D295" s="41" t="s">
        <v>1308</v>
      </c>
      <c r="E295" s="42" t="s">
        <v>1</v>
      </c>
      <c r="F295" s="180">
        <v>42</v>
      </c>
      <c r="G295" s="43"/>
      <c r="H295" s="43"/>
      <c r="I295" s="44"/>
      <c r="J295" s="44"/>
      <c r="K295" s="44"/>
      <c r="L295" s="45"/>
    </row>
    <row r="296" spans="1:12" s="27" customFormat="1" ht="20.100000000000001" customHeight="1" x14ac:dyDescent="0.25">
      <c r="A296" s="49" t="s">
        <v>1309</v>
      </c>
      <c r="B296" s="42">
        <v>71796</v>
      </c>
      <c r="C296" s="42" t="s">
        <v>190</v>
      </c>
      <c r="D296" s="41" t="s">
        <v>1310</v>
      </c>
      <c r="E296" s="42" t="s">
        <v>1</v>
      </c>
      <c r="F296" s="180">
        <v>7</v>
      </c>
      <c r="G296" s="43"/>
      <c r="H296" s="43"/>
      <c r="I296" s="44"/>
      <c r="J296" s="44"/>
      <c r="K296" s="44"/>
      <c r="L296" s="45"/>
    </row>
    <row r="297" spans="1:12" s="27" customFormat="1" ht="20.100000000000001" customHeight="1" x14ac:dyDescent="0.25">
      <c r="A297" s="49" t="s">
        <v>1311</v>
      </c>
      <c r="B297" s="42" t="s">
        <v>206</v>
      </c>
      <c r="C297" s="42"/>
      <c r="D297" s="41" t="s">
        <v>1312</v>
      </c>
      <c r="E297" s="42" t="s">
        <v>1</v>
      </c>
      <c r="F297" s="180">
        <v>41</v>
      </c>
      <c r="G297" s="43"/>
      <c r="H297" s="43"/>
      <c r="I297" s="44"/>
      <c r="J297" s="44"/>
      <c r="K297" s="44"/>
      <c r="L297" s="45"/>
    </row>
    <row r="298" spans="1:12" s="27" customFormat="1" ht="30" customHeight="1" x14ac:dyDescent="0.25">
      <c r="A298" s="49" t="s">
        <v>1313</v>
      </c>
      <c r="B298" s="42" t="s">
        <v>280</v>
      </c>
      <c r="C298" s="42"/>
      <c r="D298" s="41" t="s">
        <v>58</v>
      </c>
      <c r="E298" s="42" t="s">
        <v>32</v>
      </c>
      <c r="F298" s="180">
        <v>15</v>
      </c>
      <c r="G298" s="43"/>
      <c r="H298" s="43"/>
      <c r="I298" s="44"/>
      <c r="J298" s="44"/>
      <c r="K298" s="44"/>
      <c r="L298" s="45"/>
    </row>
    <row r="299" spans="1:12" s="27" customFormat="1" ht="20.100000000000001" customHeight="1" x14ac:dyDescent="0.25">
      <c r="A299" s="49" t="s">
        <v>1314</v>
      </c>
      <c r="B299" s="42" t="s">
        <v>208</v>
      </c>
      <c r="C299" s="42"/>
      <c r="D299" s="41" t="s">
        <v>18</v>
      </c>
      <c r="E299" s="42" t="s">
        <v>1</v>
      </c>
      <c r="F299" s="180">
        <v>1</v>
      </c>
      <c r="G299" s="43"/>
      <c r="H299" s="43"/>
      <c r="I299" s="44"/>
      <c r="J299" s="44"/>
      <c r="K299" s="44"/>
      <c r="L299" s="45"/>
    </row>
    <row r="300" spans="1:12" s="27" customFormat="1" ht="20.100000000000001" customHeight="1" x14ac:dyDescent="0.25">
      <c r="A300" s="49" t="s">
        <v>1315</v>
      </c>
      <c r="B300" s="42" t="s">
        <v>209</v>
      </c>
      <c r="C300" s="42"/>
      <c r="D300" s="41" t="s">
        <v>20</v>
      </c>
      <c r="E300" s="42" t="s">
        <v>1</v>
      </c>
      <c r="F300" s="180">
        <v>8</v>
      </c>
      <c r="G300" s="43"/>
      <c r="H300" s="43"/>
      <c r="I300" s="44"/>
      <c r="J300" s="44"/>
      <c r="K300" s="44"/>
      <c r="L300" s="45"/>
    </row>
    <row r="301" spans="1:12" s="27" customFormat="1" ht="20.100000000000001" customHeight="1" x14ac:dyDescent="0.25">
      <c r="A301" s="49" t="s">
        <v>1316</v>
      </c>
      <c r="B301" s="42" t="s">
        <v>281</v>
      </c>
      <c r="C301" s="42"/>
      <c r="D301" s="41" t="s">
        <v>60</v>
      </c>
      <c r="E301" s="42" t="s">
        <v>1</v>
      </c>
      <c r="F301" s="180">
        <v>2</v>
      </c>
      <c r="G301" s="43"/>
      <c r="H301" s="43"/>
      <c r="I301" s="44"/>
      <c r="J301" s="44"/>
      <c r="K301" s="44"/>
      <c r="L301" s="45"/>
    </row>
    <row r="302" spans="1:12" s="27" customFormat="1" ht="20.100000000000001" customHeight="1" x14ac:dyDescent="0.25">
      <c r="A302" s="49" t="s">
        <v>1317</v>
      </c>
      <c r="B302" s="42" t="s">
        <v>210</v>
      </c>
      <c r="C302" s="42"/>
      <c r="D302" s="41" t="s">
        <v>22</v>
      </c>
      <c r="E302" s="42" t="s">
        <v>1</v>
      </c>
      <c r="F302" s="180">
        <v>10</v>
      </c>
      <c r="G302" s="43"/>
      <c r="H302" s="43"/>
      <c r="I302" s="44"/>
      <c r="J302" s="44"/>
      <c r="K302" s="44"/>
      <c r="L302" s="45"/>
    </row>
    <row r="303" spans="1:12" s="27" customFormat="1" ht="20.100000000000001" customHeight="1" x14ac:dyDescent="0.25">
      <c r="A303" s="49" t="s">
        <v>1318</v>
      </c>
      <c r="B303" s="42" t="s">
        <v>211</v>
      </c>
      <c r="C303" s="42"/>
      <c r="D303" s="41" t="s">
        <v>24</v>
      </c>
      <c r="E303" s="42" t="s">
        <v>1</v>
      </c>
      <c r="F303" s="180">
        <v>2</v>
      </c>
      <c r="G303" s="43"/>
      <c r="H303" s="43"/>
      <c r="I303" s="44"/>
      <c r="J303" s="44"/>
      <c r="K303" s="44"/>
      <c r="L303" s="45"/>
    </row>
    <row r="304" spans="1:12" s="27" customFormat="1" ht="20.100000000000001" customHeight="1" x14ac:dyDescent="0.25">
      <c r="A304" s="49" t="s">
        <v>1319</v>
      </c>
      <c r="B304" s="42" t="s">
        <v>212</v>
      </c>
      <c r="C304" s="42"/>
      <c r="D304" s="41" t="s">
        <v>25</v>
      </c>
      <c r="E304" s="42" t="s">
        <v>1</v>
      </c>
      <c r="F304" s="180">
        <v>3</v>
      </c>
      <c r="G304" s="43"/>
      <c r="H304" s="43"/>
      <c r="I304" s="44"/>
      <c r="J304" s="44"/>
      <c r="K304" s="44"/>
      <c r="L304" s="45"/>
    </row>
    <row r="305" spans="1:12" s="27" customFormat="1" ht="20.100000000000001" customHeight="1" x14ac:dyDescent="0.25">
      <c r="A305" s="49" t="s">
        <v>1320</v>
      </c>
      <c r="B305" s="42">
        <v>71885</v>
      </c>
      <c r="C305" s="42" t="s">
        <v>190</v>
      </c>
      <c r="D305" s="41" t="s">
        <v>1321</v>
      </c>
      <c r="E305" s="42" t="s">
        <v>1</v>
      </c>
      <c r="F305" s="180">
        <v>3</v>
      </c>
      <c r="G305" s="43"/>
      <c r="H305" s="43"/>
      <c r="I305" s="44"/>
      <c r="J305" s="44"/>
      <c r="K305" s="44"/>
      <c r="L305" s="45"/>
    </row>
    <row r="306" spans="1:12" s="27" customFormat="1" ht="20.100000000000001" customHeight="1" x14ac:dyDescent="0.25">
      <c r="A306" s="49" t="s">
        <v>1322</v>
      </c>
      <c r="B306" s="42" t="s">
        <v>213</v>
      </c>
      <c r="C306" s="42"/>
      <c r="D306" s="41" t="s">
        <v>27</v>
      </c>
      <c r="E306" s="42" t="s">
        <v>1</v>
      </c>
      <c r="F306" s="180">
        <v>8</v>
      </c>
      <c r="G306" s="43"/>
      <c r="H306" s="43"/>
      <c r="I306" s="44"/>
      <c r="J306" s="44"/>
      <c r="K306" s="44"/>
      <c r="L306" s="45"/>
    </row>
    <row r="307" spans="1:12" s="27" customFormat="1" ht="20.100000000000001" customHeight="1" x14ac:dyDescent="0.25">
      <c r="A307" s="49" t="s">
        <v>1323</v>
      </c>
      <c r="B307" s="42" t="s">
        <v>214</v>
      </c>
      <c r="C307" s="42"/>
      <c r="D307" s="41" t="s">
        <v>29</v>
      </c>
      <c r="E307" s="42" t="s">
        <v>1</v>
      </c>
      <c r="F307" s="180">
        <v>8</v>
      </c>
      <c r="G307" s="43"/>
      <c r="H307" s="43"/>
      <c r="I307" s="44"/>
      <c r="J307" s="44"/>
      <c r="K307" s="44"/>
      <c r="L307" s="45"/>
    </row>
    <row r="308" spans="1:12" s="27" customFormat="1" ht="20.100000000000001" customHeight="1" x14ac:dyDescent="0.25">
      <c r="A308" s="52" t="s">
        <v>1324</v>
      </c>
      <c r="B308" s="54"/>
      <c r="C308" s="54"/>
      <c r="D308" s="55" t="s">
        <v>1325</v>
      </c>
      <c r="E308" s="54"/>
      <c r="F308" s="182"/>
      <c r="G308" s="56"/>
      <c r="H308" s="56"/>
      <c r="I308" s="57"/>
      <c r="J308" s="57"/>
      <c r="K308" s="57"/>
      <c r="L308" s="58"/>
    </row>
    <row r="309" spans="1:12" s="27" customFormat="1" ht="20.100000000000001" customHeight="1" x14ac:dyDescent="0.25">
      <c r="A309" s="49" t="s">
        <v>1326</v>
      </c>
      <c r="B309" s="42">
        <v>71207</v>
      </c>
      <c r="C309" s="42" t="s">
        <v>190</v>
      </c>
      <c r="D309" s="41" t="s">
        <v>1099</v>
      </c>
      <c r="E309" s="42" t="s">
        <v>32</v>
      </c>
      <c r="F309" s="180">
        <v>42</v>
      </c>
      <c r="G309" s="43"/>
      <c r="H309" s="43"/>
      <c r="I309" s="44"/>
      <c r="J309" s="44"/>
      <c r="K309" s="44"/>
      <c r="L309" s="45"/>
    </row>
    <row r="310" spans="1:12" s="27" customFormat="1" ht="20.100000000000001" customHeight="1" x14ac:dyDescent="0.25">
      <c r="A310" s="49" t="s">
        <v>1327</v>
      </c>
      <c r="B310" s="42">
        <v>71205</v>
      </c>
      <c r="C310" s="42" t="s">
        <v>190</v>
      </c>
      <c r="D310" s="41" t="s">
        <v>375</v>
      </c>
      <c r="E310" s="42" t="s">
        <v>32</v>
      </c>
      <c r="F310" s="180">
        <v>186</v>
      </c>
      <c r="G310" s="43"/>
      <c r="H310" s="43"/>
      <c r="I310" s="44"/>
      <c r="J310" s="44"/>
      <c r="K310" s="44"/>
      <c r="L310" s="45"/>
    </row>
    <row r="311" spans="1:12" s="27" customFormat="1" ht="20.100000000000001" customHeight="1" x14ac:dyDescent="0.25">
      <c r="A311" s="49" t="s">
        <v>1328</v>
      </c>
      <c r="B311" s="42">
        <v>71203</v>
      </c>
      <c r="C311" s="42" t="s">
        <v>190</v>
      </c>
      <c r="D311" s="41" t="s">
        <v>1329</v>
      </c>
      <c r="E311" s="42" t="s">
        <v>32</v>
      </c>
      <c r="F311" s="180">
        <v>129</v>
      </c>
      <c r="G311" s="43"/>
      <c r="H311" s="43"/>
      <c r="I311" s="44"/>
      <c r="J311" s="44"/>
      <c r="K311" s="44"/>
      <c r="L311" s="45"/>
    </row>
    <row r="312" spans="1:12" s="27" customFormat="1" ht="20.100000000000001" customHeight="1" x14ac:dyDescent="0.25">
      <c r="A312" s="49" t="s">
        <v>1330</v>
      </c>
      <c r="B312" s="42">
        <v>71202</v>
      </c>
      <c r="C312" s="42" t="s">
        <v>190</v>
      </c>
      <c r="D312" s="41" t="s">
        <v>376</v>
      </c>
      <c r="E312" s="42" t="s">
        <v>32</v>
      </c>
      <c r="F312" s="180">
        <v>36</v>
      </c>
      <c r="G312" s="43"/>
      <c r="H312" s="43"/>
      <c r="I312" s="44"/>
      <c r="J312" s="44"/>
      <c r="K312" s="44"/>
      <c r="L312" s="45"/>
    </row>
    <row r="313" spans="1:12" s="27" customFormat="1" ht="20.100000000000001" customHeight="1" x14ac:dyDescent="0.25">
      <c r="A313" s="49" t="s">
        <v>1331</v>
      </c>
      <c r="B313" s="42">
        <v>71201</v>
      </c>
      <c r="C313" s="42" t="s">
        <v>190</v>
      </c>
      <c r="D313" s="41" t="s">
        <v>377</v>
      </c>
      <c r="E313" s="42" t="s">
        <v>32</v>
      </c>
      <c r="F313" s="180">
        <v>990</v>
      </c>
      <c r="G313" s="43"/>
      <c r="H313" s="43"/>
      <c r="I313" s="44"/>
      <c r="J313" s="44"/>
      <c r="K313" s="44"/>
      <c r="L313" s="45"/>
    </row>
    <row r="314" spans="1:12" s="27" customFormat="1" ht="20.100000000000001" customHeight="1" x14ac:dyDescent="0.25">
      <c r="A314" s="49" t="s">
        <v>1332</v>
      </c>
      <c r="B314" s="42">
        <v>71147</v>
      </c>
      <c r="C314" s="42" t="s">
        <v>190</v>
      </c>
      <c r="D314" s="41" t="s">
        <v>1110</v>
      </c>
      <c r="E314" s="42" t="s">
        <v>1</v>
      </c>
      <c r="F314" s="180">
        <v>2</v>
      </c>
      <c r="G314" s="43"/>
      <c r="H314" s="43"/>
      <c r="I314" s="44"/>
      <c r="J314" s="44"/>
      <c r="K314" s="44"/>
      <c r="L314" s="45"/>
    </row>
    <row r="315" spans="1:12" s="27" customFormat="1" ht="20.100000000000001" customHeight="1" x14ac:dyDescent="0.25">
      <c r="A315" s="49" t="s">
        <v>1333</v>
      </c>
      <c r="B315" s="42">
        <v>71145</v>
      </c>
      <c r="C315" s="42" t="s">
        <v>190</v>
      </c>
      <c r="D315" s="41" t="s">
        <v>1112</v>
      </c>
      <c r="E315" s="42" t="s">
        <v>1</v>
      </c>
      <c r="F315" s="180">
        <v>20</v>
      </c>
      <c r="G315" s="43"/>
      <c r="H315" s="43"/>
      <c r="I315" s="44"/>
      <c r="J315" s="44"/>
      <c r="K315" s="44"/>
      <c r="L315" s="45"/>
    </row>
    <row r="316" spans="1:12" s="27" customFormat="1" ht="20.100000000000001" customHeight="1" x14ac:dyDescent="0.25">
      <c r="A316" s="49" t="s">
        <v>1334</v>
      </c>
      <c r="B316" s="42">
        <v>71144</v>
      </c>
      <c r="C316" s="42" t="s">
        <v>190</v>
      </c>
      <c r="D316" s="41" t="s">
        <v>1335</v>
      </c>
      <c r="E316" s="42" t="s">
        <v>1</v>
      </c>
      <c r="F316" s="180">
        <v>25</v>
      </c>
      <c r="G316" s="43"/>
      <c r="H316" s="43"/>
      <c r="I316" s="44"/>
      <c r="J316" s="44"/>
      <c r="K316" s="44"/>
      <c r="L316" s="45"/>
    </row>
    <row r="317" spans="1:12" s="27" customFormat="1" ht="20.100000000000001" customHeight="1" x14ac:dyDescent="0.25">
      <c r="A317" s="49" t="s">
        <v>1336</v>
      </c>
      <c r="B317" s="42">
        <v>71142</v>
      </c>
      <c r="C317" s="42" t="s">
        <v>190</v>
      </c>
      <c r="D317" s="41" t="s">
        <v>1114</v>
      </c>
      <c r="E317" s="42" t="s">
        <v>1</v>
      </c>
      <c r="F317" s="180">
        <v>5</v>
      </c>
      <c r="G317" s="43"/>
      <c r="H317" s="43"/>
      <c r="I317" s="44"/>
      <c r="J317" s="44"/>
      <c r="K317" s="44"/>
      <c r="L317" s="45"/>
    </row>
    <row r="318" spans="1:12" s="27" customFormat="1" ht="20.100000000000001" customHeight="1" x14ac:dyDescent="0.25">
      <c r="A318" s="49" t="s">
        <v>1337</v>
      </c>
      <c r="B318" s="42">
        <v>71141</v>
      </c>
      <c r="C318" s="42" t="s">
        <v>190</v>
      </c>
      <c r="D318" s="41" t="s">
        <v>1116</v>
      </c>
      <c r="E318" s="42" t="s">
        <v>1</v>
      </c>
      <c r="F318" s="180">
        <v>180</v>
      </c>
      <c r="G318" s="43"/>
      <c r="H318" s="43"/>
      <c r="I318" s="44"/>
      <c r="J318" s="44"/>
      <c r="K318" s="44"/>
      <c r="L318" s="45"/>
    </row>
    <row r="319" spans="1:12" s="27" customFormat="1" ht="20.100000000000001" customHeight="1" x14ac:dyDescent="0.25">
      <c r="A319" s="49" t="s">
        <v>1338</v>
      </c>
      <c r="B319" s="42">
        <v>71747</v>
      </c>
      <c r="C319" s="42" t="s">
        <v>190</v>
      </c>
      <c r="D319" s="41" t="s">
        <v>1124</v>
      </c>
      <c r="E319" s="42" t="s">
        <v>1</v>
      </c>
      <c r="F319" s="180">
        <v>18</v>
      </c>
      <c r="G319" s="43"/>
      <c r="H319" s="43"/>
      <c r="I319" s="44"/>
      <c r="J319" s="44"/>
      <c r="K319" s="44"/>
      <c r="L319" s="45"/>
    </row>
    <row r="320" spans="1:12" s="27" customFormat="1" ht="20.100000000000001" customHeight="1" x14ac:dyDescent="0.25">
      <c r="A320" s="49" t="s">
        <v>1339</v>
      </c>
      <c r="B320" s="42">
        <v>71745</v>
      </c>
      <c r="C320" s="42" t="s">
        <v>190</v>
      </c>
      <c r="D320" s="41" t="s">
        <v>1126</v>
      </c>
      <c r="E320" s="42" t="s">
        <v>1</v>
      </c>
      <c r="F320" s="180">
        <v>102</v>
      </c>
      <c r="G320" s="43"/>
      <c r="H320" s="43"/>
      <c r="I320" s="44"/>
      <c r="J320" s="44"/>
      <c r="K320" s="44"/>
      <c r="L320" s="45"/>
    </row>
    <row r="321" spans="1:12" s="27" customFormat="1" ht="20.100000000000001" customHeight="1" x14ac:dyDescent="0.25">
      <c r="A321" s="49" t="s">
        <v>1340</v>
      </c>
      <c r="B321" s="42">
        <v>71744</v>
      </c>
      <c r="C321" s="42" t="s">
        <v>190</v>
      </c>
      <c r="D321" s="41" t="s">
        <v>1341</v>
      </c>
      <c r="E321" s="42" t="s">
        <v>1</v>
      </c>
      <c r="F321" s="180">
        <v>93</v>
      </c>
      <c r="G321" s="43"/>
      <c r="H321" s="43"/>
      <c r="I321" s="44"/>
      <c r="J321" s="44"/>
      <c r="K321" s="44"/>
      <c r="L321" s="45"/>
    </row>
    <row r="322" spans="1:12" s="27" customFormat="1" ht="20.100000000000001" customHeight="1" x14ac:dyDescent="0.25">
      <c r="A322" s="49" t="s">
        <v>1342</v>
      </c>
      <c r="B322" s="42">
        <v>71742</v>
      </c>
      <c r="C322" s="42" t="s">
        <v>190</v>
      </c>
      <c r="D322" s="41" t="s">
        <v>1128</v>
      </c>
      <c r="E322" s="42" t="s">
        <v>1</v>
      </c>
      <c r="F322" s="180">
        <v>22</v>
      </c>
      <c r="G322" s="43"/>
      <c r="H322" s="43"/>
      <c r="I322" s="44"/>
      <c r="J322" s="44"/>
      <c r="K322" s="44"/>
      <c r="L322" s="45"/>
    </row>
    <row r="323" spans="1:12" s="27" customFormat="1" ht="20.100000000000001" customHeight="1" x14ac:dyDescent="0.25">
      <c r="A323" s="49" t="s">
        <v>1343</v>
      </c>
      <c r="B323" s="42">
        <v>71741</v>
      </c>
      <c r="C323" s="42" t="s">
        <v>190</v>
      </c>
      <c r="D323" s="41" t="s">
        <v>1130</v>
      </c>
      <c r="E323" s="42" t="s">
        <v>1</v>
      </c>
      <c r="F323" s="180">
        <v>690</v>
      </c>
      <c r="G323" s="43"/>
      <c r="H323" s="43"/>
      <c r="I323" s="44"/>
      <c r="J323" s="44"/>
      <c r="K323" s="44"/>
      <c r="L323" s="45"/>
    </row>
    <row r="324" spans="1:12" s="27" customFormat="1" ht="20.100000000000001" customHeight="1" x14ac:dyDescent="0.25">
      <c r="A324" s="49" t="s">
        <v>1344</v>
      </c>
      <c r="B324" s="42">
        <v>70711</v>
      </c>
      <c r="C324" s="42" t="s">
        <v>190</v>
      </c>
      <c r="D324" s="41" t="s">
        <v>1345</v>
      </c>
      <c r="E324" s="42" t="s">
        <v>1</v>
      </c>
      <c r="F324" s="180">
        <v>2</v>
      </c>
      <c r="G324" s="43"/>
      <c r="H324" s="43"/>
      <c r="I324" s="44"/>
      <c r="J324" s="44"/>
      <c r="K324" s="44"/>
      <c r="L324" s="45"/>
    </row>
    <row r="325" spans="1:12" s="27" customFormat="1" ht="20.100000000000001" customHeight="1" x14ac:dyDescent="0.25">
      <c r="A325" s="49" t="s">
        <v>1346</v>
      </c>
      <c r="B325" s="42">
        <v>72450</v>
      </c>
      <c r="C325" s="42" t="s">
        <v>190</v>
      </c>
      <c r="D325" s="41" t="s">
        <v>1347</v>
      </c>
      <c r="E325" s="42" t="s">
        <v>1</v>
      </c>
      <c r="F325" s="180">
        <v>2</v>
      </c>
      <c r="G325" s="43"/>
      <c r="H325" s="43"/>
      <c r="I325" s="44"/>
      <c r="J325" s="44"/>
      <c r="K325" s="44"/>
      <c r="L325" s="45"/>
    </row>
    <row r="326" spans="1:12" s="27" customFormat="1" ht="20.100000000000001" customHeight="1" x14ac:dyDescent="0.25">
      <c r="A326" s="49" t="s">
        <v>1348</v>
      </c>
      <c r="B326" s="42">
        <v>70692</v>
      </c>
      <c r="C326" s="42" t="s">
        <v>190</v>
      </c>
      <c r="D326" s="41" t="s">
        <v>1349</v>
      </c>
      <c r="E326" s="42" t="s">
        <v>1</v>
      </c>
      <c r="F326" s="180">
        <v>25</v>
      </c>
      <c r="G326" s="43"/>
      <c r="H326" s="43"/>
      <c r="I326" s="44"/>
      <c r="J326" s="44"/>
      <c r="K326" s="44"/>
      <c r="L326" s="45"/>
    </row>
    <row r="327" spans="1:12" s="27" customFormat="1" ht="20.100000000000001" customHeight="1" x14ac:dyDescent="0.25">
      <c r="A327" s="49" t="s">
        <v>1350</v>
      </c>
      <c r="B327" s="42">
        <v>70691</v>
      </c>
      <c r="C327" s="42" t="s">
        <v>190</v>
      </c>
      <c r="D327" s="50" t="s">
        <v>1351</v>
      </c>
      <c r="E327" s="42" t="s">
        <v>1</v>
      </c>
      <c r="F327" s="181">
        <v>80</v>
      </c>
      <c r="G327" s="43"/>
      <c r="H327" s="43"/>
      <c r="I327" s="44"/>
      <c r="J327" s="44"/>
      <c r="K327" s="44"/>
      <c r="L327" s="45"/>
    </row>
    <row r="328" spans="1:12" s="27" customFormat="1" ht="20.100000000000001" customHeight="1" x14ac:dyDescent="0.25">
      <c r="A328" s="49" t="s">
        <v>1352</v>
      </c>
      <c r="B328" s="42">
        <v>70645</v>
      </c>
      <c r="C328" s="42" t="s">
        <v>190</v>
      </c>
      <c r="D328" s="41" t="s">
        <v>1353</v>
      </c>
      <c r="E328" s="42" t="s">
        <v>1</v>
      </c>
      <c r="F328" s="180">
        <v>42</v>
      </c>
      <c r="G328" s="43"/>
      <c r="H328" s="43"/>
      <c r="I328" s="44"/>
      <c r="J328" s="44"/>
      <c r="K328" s="44"/>
      <c r="L328" s="45"/>
    </row>
    <row r="329" spans="1:12" s="27" customFormat="1" ht="20.100000000000001" customHeight="1" x14ac:dyDescent="0.25">
      <c r="A329" s="49" t="s">
        <v>1354</v>
      </c>
      <c r="B329" s="42" t="s">
        <v>583</v>
      </c>
      <c r="C329" s="42"/>
      <c r="D329" s="41" t="s">
        <v>585</v>
      </c>
      <c r="E329" s="42" t="s">
        <v>1</v>
      </c>
      <c r="F329" s="180">
        <v>25</v>
      </c>
      <c r="G329" s="43"/>
      <c r="H329" s="43"/>
      <c r="I329" s="44"/>
      <c r="J329" s="44"/>
      <c r="K329" s="44"/>
      <c r="L329" s="45"/>
    </row>
    <row r="330" spans="1:12" s="27" customFormat="1" ht="20.100000000000001" customHeight="1" x14ac:dyDescent="0.25">
      <c r="A330" s="49" t="s">
        <v>1355</v>
      </c>
      <c r="B330" s="42">
        <v>70229</v>
      </c>
      <c r="C330" s="42" t="s">
        <v>190</v>
      </c>
      <c r="D330" s="41" t="s">
        <v>1356</v>
      </c>
      <c r="E330" s="42" t="s">
        <v>225</v>
      </c>
      <c r="F330" s="180">
        <v>20</v>
      </c>
      <c r="G330" s="43"/>
      <c r="H330" s="43"/>
      <c r="I330" s="44"/>
      <c r="J330" s="44"/>
      <c r="K330" s="44"/>
      <c r="L330" s="45"/>
    </row>
    <row r="331" spans="1:12" s="27" customFormat="1" ht="20.100000000000001" customHeight="1" x14ac:dyDescent="0.25">
      <c r="A331" s="49" t="s">
        <v>1357</v>
      </c>
      <c r="B331" s="42">
        <v>70672</v>
      </c>
      <c r="C331" s="42" t="s">
        <v>190</v>
      </c>
      <c r="D331" s="41" t="s">
        <v>1358</v>
      </c>
      <c r="E331" s="42" t="s">
        <v>1</v>
      </c>
      <c r="F331" s="180">
        <v>5</v>
      </c>
      <c r="G331" s="43"/>
      <c r="H331" s="43"/>
      <c r="I331" s="44"/>
      <c r="J331" s="44"/>
      <c r="K331" s="44"/>
      <c r="L331" s="45"/>
    </row>
    <row r="332" spans="1:12" s="27" customFormat="1" ht="20.100000000000001" customHeight="1" x14ac:dyDescent="0.25">
      <c r="A332" s="49" t="s">
        <v>1359</v>
      </c>
      <c r="B332" s="42">
        <v>70671</v>
      </c>
      <c r="C332" s="42" t="s">
        <v>190</v>
      </c>
      <c r="D332" s="41" t="s">
        <v>1360</v>
      </c>
      <c r="E332" s="42" t="s">
        <v>1</v>
      </c>
      <c r="F332" s="180">
        <v>3</v>
      </c>
      <c r="G332" s="43"/>
      <c r="H332" s="43"/>
      <c r="I332" s="44"/>
      <c r="J332" s="44"/>
      <c r="K332" s="44"/>
      <c r="L332" s="45"/>
    </row>
    <row r="333" spans="1:12" s="27" customFormat="1" ht="20.100000000000001" customHeight="1" x14ac:dyDescent="0.25">
      <c r="A333" s="49" t="s">
        <v>1361</v>
      </c>
      <c r="B333" s="42">
        <v>70646</v>
      </c>
      <c r="C333" s="42" t="s">
        <v>190</v>
      </c>
      <c r="D333" s="41" t="s">
        <v>1253</v>
      </c>
      <c r="E333" s="42" t="s">
        <v>1</v>
      </c>
      <c r="F333" s="180">
        <v>5</v>
      </c>
      <c r="G333" s="43"/>
      <c r="H333" s="43"/>
      <c r="I333" s="44"/>
      <c r="J333" s="44"/>
      <c r="K333" s="44"/>
      <c r="L333" s="45"/>
    </row>
    <row r="334" spans="1:12" s="27" customFormat="1" ht="20.100000000000001" customHeight="1" x14ac:dyDescent="0.25">
      <c r="A334" s="49" t="s">
        <v>1362</v>
      </c>
      <c r="B334" s="42" t="s">
        <v>392</v>
      </c>
      <c r="C334" s="42"/>
      <c r="D334" s="41" t="s">
        <v>111</v>
      </c>
      <c r="E334" s="42" t="s">
        <v>32</v>
      </c>
      <c r="F334" s="180">
        <v>60</v>
      </c>
      <c r="G334" s="43"/>
      <c r="H334" s="43"/>
      <c r="I334" s="44"/>
      <c r="J334" s="44"/>
      <c r="K334" s="44"/>
      <c r="L334" s="45"/>
    </row>
    <row r="335" spans="1:12" s="27" customFormat="1" ht="20.100000000000001" customHeight="1" x14ac:dyDescent="0.25">
      <c r="A335" s="49" t="s">
        <v>1363</v>
      </c>
      <c r="B335" s="42" t="s">
        <v>393</v>
      </c>
      <c r="C335" s="42"/>
      <c r="D335" s="41" t="s">
        <v>113</v>
      </c>
      <c r="E335" s="42" t="s">
        <v>1</v>
      </c>
      <c r="F335" s="180">
        <v>3</v>
      </c>
      <c r="G335" s="43"/>
      <c r="H335" s="43"/>
      <c r="I335" s="44"/>
      <c r="J335" s="44"/>
      <c r="K335" s="44"/>
      <c r="L335" s="45"/>
    </row>
    <row r="336" spans="1:12" s="27" customFormat="1" ht="20.100000000000001" customHeight="1" x14ac:dyDescent="0.25">
      <c r="A336" s="49" t="s">
        <v>1364</v>
      </c>
      <c r="B336" s="42" t="s">
        <v>394</v>
      </c>
      <c r="C336" s="42"/>
      <c r="D336" s="41" t="s">
        <v>115</v>
      </c>
      <c r="E336" s="42" t="s">
        <v>1</v>
      </c>
      <c r="F336" s="180">
        <v>3</v>
      </c>
      <c r="G336" s="43"/>
      <c r="H336" s="43"/>
      <c r="I336" s="44"/>
      <c r="J336" s="44"/>
      <c r="K336" s="44"/>
      <c r="L336" s="45"/>
    </row>
    <row r="337" spans="1:12" s="27" customFormat="1" ht="20.100000000000001" customHeight="1" x14ac:dyDescent="0.25">
      <c r="A337" s="49" t="s">
        <v>1365</v>
      </c>
      <c r="B337" s="42" t="s">
        <v>395</v>
      </c>
      <c r="C337" s="42"/>
      <c r="D337" s="41" t="s">
        <v>117</v>
      </c>
      <c r="E337" s="42" t="s">
        <v>1</v>
      </c>
      <c r="F337" s="180">
        <v>3</v>
      </c>
      <c r="G337" s="43"/>
      <c r="H337" s="43"/>
      <c r="I337" s="44"/>
      <c r="J337" s="44"/>
      <c r="K337" s="44"/>
      <c r="L337" s="45"/>
    </row>
    <row r="338" spans="1:12" s="27" customFormat="1" ht="20.100000000000001" customHeight="1" x14ac:dyDescent="0.25">
      <c r="A338" s="49" t="s">
        <v>1366</v>
      </c>
      <c r="B338" s="42" t="s">
        <v>396</v>
      </c>
      <c r="C338" s="42"/>
      <c r="D338" s="41" t="s">
        <v>119</v>
      </c>
      <c r="E338" s="42" t="s">
        <v>1</v>
      </c>
      <c r="F338" s="180">
        <v>35</v>
      </c>
      <c r="G338" s="43"/>
      <c r="H338" s="43"/>
      <c r="I338" s="44"/>
      <c r="J338" s="44"/>
      <c r="K338" s="44"/>
      <c r="L338" s="45"/>
    </row>
    <row r="339" spans="1:12" s="27" customFormat="1" ht="20.100000000000001" customHeight="1" x14ac:dyDescent="0.25">
      <c r="A339" s="49" t="s">
        <v>1367</v>
      </c>
      <c r="B339" s="42" t="s">
        <v>397</v>
      </c>
      <c r="C339" s="42"/>
      <c r="D339" s="41" t="s">
        <v>121</v>
      </c>
      <c r="E339" s="42" t="s">
        <v>1</v>
      </c>
      <c r="F339" s="180">
        <v>41</v>
      </c>
      <c r="G339" s="43"/>
      <c r="H339" s="43"/>
      <c r="I339" s="44"/>
      <c r="J339" s="44"/>
      <c r="K339" s="44"/>
      <c r="L339" s="45"/>
    </row>
    <row r="340" spans="1:12" s="27" customFormat="1" ht="30" customHeight="1" x14ac:dyDescent="0.25">
      <c r="A340" s="49" t="s">
        <v>1368</v>
      </c>
      <c r="B340" s="42" t="s">
        <v>253</v>
      </c>
      <c r="C340" s="42"/>
      <c r="D340" s="41" t="s">
        <v>1084</v>
      </c>
      <c r="E340" s="42" t="s">
        <v>32</v>
      </c>
      <c r="F340" s="180">
        <v>96</v>
      </c>
      <c r="G340" s="43"/>
      <c r="H340" s="43"/>
      <c r="I340" s="44"/>
      <c r="J340" s="44"/>
      <c r="K340" s="44"/>
      <c r="L340" s="45"/>
    </row>
    <row r="341" spans="1:12" s="27" customFormat="1" ht="20.100000000000001" customHeight="1" x14ac:dyDescent="0.25">
      <c r="A341" s="49" t="s">
        <v>1369</v>
      </c>
      <c r="B341" s="42" t="s">
        <v>390</v>
      </c>
      <c r="C341" s="42"/>
      <c r="D341" s="41" t="s">
        <v>107</v>
      </c>
      <c r="E341" s="42" t="s">
        <v>1</v>
      </c>
      <c r="F341" s="180">
        <v>3</v>
      </c>
      <c r="G341" s="43"/>
      <c r="H341" s="43"/>
      <c r="I341" s="44"/>
      <c r="J341" s="44"/>
      <c r="K341" s="44"/>
      <c r="L341" s="45"/>
    </row>
    <row r="342" spans="1:12" s="27" customFormat="1" ht="20.100000000000001" customHeight="1" x14ac:dyDescent="0.25">
      <c r="A342" s="49" t="s">
        <v>1370</v>
      </c>
      <c r="B342" s="42" t="s">
        <v>391</v>
      </c>
      <c r="C342" s="42"/>
      <c r="D342" s="41" t="s">
        <v>109</v>
      </c>
      <c r="E342" s="42" t="s">
        <v>1</v>
      </c>
      <c r="F342" s="180">
        <v>5</v>
      </c>
      <c r="G342" s="43"/>
      <c r="H342" s="43"/>
      <c r="I342" s="44"/>
      <c r="J342" s="44"/>
      <c r="K342" s="44"/>
      <c r="L342" s="45"/>
    </row>
    <row r="343" spans="1:12" s="27" customFormat="1" ht="20.100000000000001" customHeight="1" x14ac:dyDescent="0.25">
      <c r="A343" s="49" t="s">
        <v>1371</v>
      </c>
      <c r="B343" s="42" t="s">
        <v>254</v>
      </c>
      <c r="C343" s="42"/>
      <c r="D343" s="41" t="s">
        <v>40</v>
      </c>
      <c r="E343" s="42" t="s">
        <v>1</v>
      </c>
      <c r="F343" s="180">
        <v>7</v>
      </c>
      <c r="G343" s="43"/>
      <c r="H343" s="43"/>
      <c r="I343" s="44"/>
      <c r="J343" s="44"/>
      <c r="K343" s="44"/>
      <c r="L343" s="45"/>
    </row>
    <row r="344" spans="1:12" s="27" customFormat="1" ht="20.100000000000001" customHeight="1" x14ac:dyDescent="0.25">
      <c r="A344" s="49" t="s">
        <v>1372</v>
      </c>
      <c r="B344" s="42" t="s">
        <v>255</v>
      </c>
      <c r="C344" s="42"/>
      <c r="D344" s="41" t="s">
        <v>42</v>
      </c>
      <c r="E344" s="42" t="s">
        <v>1</v>
      </c>
      <c r="F344" s="180">
        <v>65</v>
      </c>
      <c r="G344" s="43"/>
      <c r="H344" s="43"/>
      <c r="I344" s="44"/>
      <c r="J344" s="44"/>
      <c r="K344" s="44"/>
      <c r="L344" s="45"/>
    </row>
    <row r="345" spans="1:12" s="27" customFormat="1" ht="20.100000000000001" customHeight="1" x14ac:dyDescent="0.25">
      <c r="A345" s="49" t="s">
        <v>1373</v>
      </c>
      <c r="B345" s="42" t="s">
        <v>256</v>
      </c>
      <c r="C345" s="42"/>
      <c r="D345" s="41" t="s">
        <v>44</v>
      </c>
      <c r="E345" s="42" t="s">
        <v>1</v>
      </c>
      <c r="F345" s="180">
        <v>55</v>
      </c>
      <c r="G345" s="43"/>
      <c r="H345" s="43"/>
      <c r="I345" s="44"/>
      <c r="J345" s="44"/>
      <c r="K345" s="44"/>
      <c r="L345" s="45"/>
    </row>
    <row r="346" spans="1:12" s="27" customFormat="1" ht="20.100000000000001" customHeight="1" x14ac:dyDescent="0.25">
      <c r="A346" s="49" t="s">
        <v>1374</v>
      </c>
      <c r="B346" s="42" t="s">
        <v>250</v>
      </c>
      <c r="C346" s="42"/>
      <c r="D346" s="41" t="s">
        <v>31</v>
      </c>
      <c r="E346" s="42" t="s">
        <v>32</v>
      </c>
      <c r="F346" s="180">
        <v>126</v>
      </c>
      <c r="G346" s="43"/>
      <c r="H346" s="43"/>
      <c r="I346" s="44"/>
      <c r="J346" s="44"/>
      <c r="K346" s="44"/>
      <c r="L346" s="45"/>
    </row>
    <row r="347" spans="1:12" s="27" customFormat="1" ht="20.100000000000001" customHeight="1" x14ac:dyDescent="0.25">
      <c r="A347" s="49" t="s">
        <v>1375</v>
      </c>
      <c r="B347" s="42" t="s">
        <v>501</v>
      </c>
      <c r="C347" s="42"/>
      <c r="D347" s="41" t="s">
        <v>503</v>
      </c>
      <c r="E347" s="42" t="s">
        <v>1</v>
      </c>
      <c r="F347" s="180">
        <v>2</v>
      </c>
      <c r="G347" s="43"/>
      <c r="H347" s="43"/>
      <c r="I347" s="44"/>
      <c r="J347" s="44"/>
      <c r="K347" s="44"/>
      <c r="L347" s="45"/>
    </row>
    <row r="348" spans="1:12" s="27" customFormat="1" ht="20.100000000000001" customHeight="1" x14ac:dyDescent="0.25">
      <c r="A348" s="49" t="s">
        <v>1376</v>
      </c>
      <c r="B348" s="42" t="s">
        <v>505</v>
      </c>
      <c r="C348" s="42"/>
      <c r="D348" s="41" t="s">
        <v>507</v>
      </c>
      <c r="E348" s="42" t="s">
        <v>1</v>
      </c>
      <c r="F348" s="180">
        <v>1</v>
      </c>
      <c r="G348" s="43"/>
      <c r="H348" s="43"/>
      <c r="I348" s="44"/>
      <c r="J348" s="44"/>
      <c r="K348" s="44"/>
      <c r="L348" s="45"/>
    </row>
    <row r="349" spans="1:12" s="27" customFormat="1" ht="20.100000000000001" customHeight="1" x14ac:dyDescent="0.25">
      <c r="A349" s="49" t="s">
        <v>1377</v>
      </c>
      <c r="B349" s="42" t="s">
        <v>509</v>
      </c>
      <c r="C349" s="42"/>
      <c r="D349" s="41" t="s">
        <v>510</v>
      </c>
      <c r="E349" s="42" t="s">
        <v>1</v>
      </c>
      <c r="F349" s="180">
        <v>2</v>
      </c>
      <c r="G349" s="43"/>
      <c r="H349" s="43"/>
      <c r="I349" s="44"/>
      <c r="J349" s="44"/>
      <c r="K349" s="44"/>
      <c r="L349" s="45"/>
    </row>
    <row r="350" spans="1:12" s="27" customFormat="1" ht="20.100000000000001" customHeight="1" x14ac:dyDescent="0.25">
      <c r="A350" s="49" t="s">
        <v>1378</v>
      </c>
      <c r="B350" s="42" t="s">
        <v>251</v>
      </c>
      <c r="C350" s="42"/>
      <c r="D350" s="41" t="s">
        <v>34</v>
      </c>
      <c r="E350" s="42" t="s">
        <v>1</v>
      </c>
      <c r="F350" s="180">
        <v>55</v>
      </c>
      <c r="G350" s="43"/>
      <c r="H350" s="43"/>
      <c r="I350" s="44"/>
      <c r="J350" s="44"/>
      <c r="K350" s="44"/>
      <c r="L350" s="45"/>
    </row>
    <row r="351" spans="1:12" s="27" customFormat="1" ht="20.100000000000001" customHeight="1" x14ac:dyDescent="0.25">
      <c r="A351" s="49" t="s">
        <v>1379</v>
      </c>
      <c r="B351" s="42" t="s">
        <v>252</v>
      </c>
      <c r="C351" s="42"/>
      <c r="D351" s="41" t="s">
        <v>36</v>
      </c>
      <c r="E351" s="42" t="s">
        <v>1</v>
      </c>
      <c r="F351" s="180">
        <v>70</v>
      </c>
      <c r="G351" s="43"/>
      <c r="H351" s="43"/>
      <c r="I351" s="44"/>
      <c r="J351" s="44"/>
      <c r="K351" s="44"/>
      <c r="L351" s="45"/>
    </row>
    <row r="352" spans="1:12" s="27" customFormat="1" ht="20.100000000000001" customHeight="1" x14ac:dyDescent="0.25">
      <c r="A352" s="49" t="s">
        <v>1380</v>
      </c>
      <c r="B352" s="42">
        <v>70769</v>
      </c>
      <c r="C352" s="42" t="s">
        <v>190</v>
      </c>
      <c r="D352" s="41" t="s">
        <v>1381</v>
      </c>
      <c r="E352" s="42" t="s">
        <v>1</v>
      </c>
      <c r="F352" s="180">
        <v>700</v>
      </c>
      <c r="G352" s="43"/>
      <c r="H352" s="43"/>
      <c r="I352" s="44"/>
      <c r="J352" s="44"/>
      <c r="K352" s="44"/>
      <c r="L352" s="45"/>
    </row>
    <row r="353" spans="1:12" s="27" customFormat="1" ht="30" customHeight="1" x14ac:dyDescent="0.25">
      <c r="A353" s="49" t="s">
        <v>1382</v>
      </c>
      <c r="B353" s="42" t="s">
        <v>511</v>
      </c>
      <c r="C353" s="42"/>
      <c r="D353" s="41" t="s">
        <v>513</v>
      </c>
      <c r="E353" s="42" t="s">
        <v>32</v>
      </c>
      <c r="F353" s="180">
        <f>SUM(F334,F340,F346)</f>
        <v>282</v>
      </c>
      <c r="G353" s="43"/>
      <c r="H353" s="43"/>
      <c r="I353" s="44"/>
      <c r="J353" s="44"/>
      <c r="K353" s="44"/>
      <c r="L353" s="45"/>
    </row>
    <row r="354" spans="1:12" s="27" customFormat="1" ht="30" customHeight="1" x14ac:dyDescent="0.25">
      <c r="A354" s="49" t="s">
        <v>1383</v>
      </c>
      <c r="B354" s="42" t="s">
        <v>518</v>
      </c>
      <c r="C354" s="42"/>
      <c r="D354" s="41" t="s">
        <v>520</v>
      </c>
      <c r="E354" s="42" t="s">
        <v>32</v>
      </c>
      <c r="F354" s="180">
        <v>1000</v>
      </c>
      <c r="G354" s="43"/>
      <c r="H354" s="43"/>
      <c r="I354" s="44"/>
      <c r="J354" s="44"/>
      <c r="K354" s="44"/>
      <c r="L354" s="45"/>
    </row>
    <row r="355" spans="1:12" s="27" customFormat="1" ht="20.100000000000001" customHeight="1" x14ac:dyDescent="0.25">
      <c r="A355" s="49" t="s">
        <v>1384</v>
      </c>
      <c r="B355" s="42" t="s">
        <v>522</v>
      </c>
      <c r="C355" s="42"/>
      <c r="D355" s="41" t="s">
        <v>524</v>
      </c>
      <c r="E355" s="42" t="s">
        <v>1</v>
      </c>
      <c r="F355" s="180">
        <v>10</v>
      </c>
      <c r="G355" s="43"/>
      <c r="H355" s="43"/>
      <c r="I355" s="44"/>
      <c r="J355" s="44"/>
      <c r="K355" s="44"/>
      <c r="L355" s="45"/>
    </row>
    <row r="356" spans="1:12" s="27" customFormat="1" ht="20.100000000000001" customHeight="1" x14ac:dyDescent="0.25">
      <c r="A356" s="49" t="s">
        <v>1385</v>
      </c>
      <c r="B356" s="42" t="s">
        <v>587</v>
      </c>
      <c r="C356" s="42"/>
      <c r="D356" s="41" t="s">
        <v>589</v>
      </c>
      <c r="E356" s="42" t="s">
        <v>1</v>
      </c>
      <c r="F356" s="180">
        <v>25</v>
      </c>
      <c r="G356" s="43"/>
      <c r="H356" s="43"/>
      <c r="I356" s="44"/>
      <c r="J356" s="44"/>
      <c r="K356" s="44"/>
      <c r="L356" s="45"/>
    </row>
    <row r="357" spans="1:12" s="27" customFormat="1" ht="20.100000000000001" customHeight="1" x14ac:dyDescent="0.25">
      <c r="A357" s="49" t="s">
        <v>1386</v>
      </c>
      <c r="B357" s="42">
        <v>72326</v>
      </c>
      <c r="C357" s="42" t="s">
        <v>190</v>
      </c>
      <c r="D357" s="41" t="s">
        <v>1141</v>
      </c>
      <c r="E357" s="42" t="s">
        <v>1</v>
      </c>
      <c r="F357" s="180">
        <v>5</v>
      </c>
      <c r="G357" s="43"/>
      <c r="H357" s="43"/>
      <c r="I357" s="44"/>
      <c r="J357" s="44"/>
      <c r="K357" s="44"/>
      <c r="L357" s="45"/>
    </row>
    <row r="358" spans="1:12" s="27" customFormat="1" ht="20.100000000000001" customHeight="1" x14ac:dyDescent="0.25">
      <c r="A358" s="49" t="s">
        <v>1387</v>
      </c>
      <c r="B358" s="42">
        <v>72325</v>
      </c>
      <c r="C358" s="42" t="s">
        <v>190</v>
      </c>
      <c r="D358" s="41" t="s">
        <v>1143</v>
      </c>
      <c r="E358" s="42" t="s">
        <v>1</v>
      </c>
      <c r="F358" s="180">
        <v>300</v>
      </c>
      <c r="G358" s="43"/>
      <c r="H358" s="43"/>
      <c r="I358" s="44"/>
      <c r="J358" s="44"/>
      <c r="K358" s="44"/>
      <c r="L358" s="45"/>
    </row>
    <row r="359" spans="1:12" s="27" customFormat="1" ht="20.100000000000001" customHeight="1" x14ac:dyDescent="0.25">
      <c r="A359" s="49" t="s">
        <v>1388</v>
      </c>
      <c r="B359" s="42">
        <v>70510</v>
      </c>
      <c r="C359" s="42" t="s">
        <v>190</v>
      </c>
      <c r="D359" s="41" t="s">
        <v>1175</v>
      </c>
      <c r="E359" s="42" t="s">
        <v>32</v>
      </c>
      <c r="F359" s="180">
        <v>40</v>
      </c>
      <c r="G359" s="43"/>
      <c r="H359" s="43"/>
      <c r="I359" s="44"/>
      <c r="J359" s="44"/>
      <c r="K359" s="44"/>
      <c r="L359" s="45"/>
    </row>
    <row r="360" spans="1:12" s="27" customFormat="1" ht="20.100000000000001" customHeight="1" x14ac:dyDescent="0.25">
      <c r="A360" s="49" t="s">
        <v>1389</v>
      </c>
      <c r="B360" s="42" t="s">
        <v>196</v>
      </c>
      <c r="C360" s="42"/>
      <c r="D360" s="41" t="s">
        <v>7</v>
      </c>
      <c r="E360" s="42" t="s">
        <v>32</v>
      </c>
      <c r="F360" s="180">
        <v>450</v>
      </c>
      <c r="G360" s="43"/>
      <c r="H360" s="43"/>
      <c r="I360" s="44"/>
      <c r="J360" s="44"/>
      <c r="K360" s="44"/>
      <c r="L360" s="45"/>
    </row>
    <row r="361" spans="1:12" s="27" customFormat="1" ht="20.100000000000001" customHeight="1" x14ac:dyDescent="0.25">
      <c r="A361" s="49" t="s">
        <v>1390</v>
      </c>
      <c r="B361" s="42" t="s">
        <v>398</v>
      </c>
      <c r="C361" s="42"/>
      <c r="D361" s="41" t="s">
        <v>123</v>
      </c>
      <c r="E361" s="42" t="s">
        <v>32</v>
      </c>
      <c r="F361" s="180">
        <v>580</v>
      </c>
      <c r="G361" s="43"/>
      <c r="H361" s="43"/>
      <c r="I361" s="44"/>
      <c r="J361" s="44"/>
      <c r="K361" s="44"/>
      <c r="L361" s="45"/>
    </row>
    <row r="362" spans="1:12" s="27" customFormat="1" ht="30" customHeight="1" x14ac:dyDescent="0.25">
      <c r="A362" s="49" t="s">
        <v>1391</v>
      </c>
      <c r="B362" s="42" t="s">
        <v>197</v>
      </c>
      <c r="C362" s="42"/>
      <c r="D362" s="50" t="s">
        <v>9</v>
      </c>
      <c r="E362" s="42" t="s">
        <v>1</v>
      </c>
      <c r="F362" s="181">
        <v>296</v>
      </c>
      <c r="G362" s="43"/>
      <c r="H362" s="43"/>
      <c r="I362" s="44"/>
      <c r="J362" s="44"/>
      <c r="K362" s="44"/>
      <c r="L362" s="45"/>
    </row>
    <row r="363" spans="1:12" s="27" customFormat="1" ht="20.100000000000001" customHeight="1" x14ac:dyDescent="0.25">
      <c r="A363" s="49" t="s">
        <v>1392</v>
      </c>
      <c r="B363" s="42" t="s">
        <v>399</v>
      </c>
      <c r="C363" s="42"/>
      <c r="D363" s="41" t="s">
        <v>124</v>
      </c>
      <c r="E363" s="42" t="s">
        <v>1</v>
      </c>
      <c r="F363" s="180">
        <v>92</v>
      </c>
      <c r="G363" s="43"/>
      <c r="H363" s="43"/>
      <c r="I363" s="44"/>
      <c r="J363" s="44"/>
      <c r="K363" s="44"/>
      <c r="L363" s="45"/>
    </row>
    <row r="364" spans="1:12" s="27" customFormat="1" ht="20.100000000000001" customHeight="1" x14ac:dyDescent="0.25">
      <c r="A364" s="49" t="s">
        <v>1393</v>
      </c>
      <c r="B364" s="42" t="s">
        <v>591</v>
      </c>
      <c r="C364" s="42"/>
      <c r="D364" s="41" t="s">
        <v>593</v>
      </c>
      <c r="E364" s="42" t="s">
        <v>32</v>
      </c>
      <c r="F364" s="180">
        <v>50</v>
      </c>
      <c r="G364" s="43"/>
      <c r="H364" s="43"/>
      <c r="I364" s="44"/>
      <c r="J364" s="44"/>
      <c r="K364" s="44"/>
      <c r="L364" s="45"/>
    </row>
    <row r="365" spans="1:12" s="27" customFormat="1" ht="20.100000000000001" customHeight="1" x14ac:dyDescent="0.25">
      <c r="A365" s="49" t="s">
        <v>1394</v>
      </c>
      <c r="B365" s="42">
        <v>70613</v>
      </c>
      <c r="C365" s="42" t="s">
        <v>190</v>
      </c>
      <c r="D365" s="41" t="s">
        <v>1395</v>
      </c>
      <c r="E365" s="42" t="s">
        <v>32</v>
      </c>
      <c r="F365" s="180">
        <v>250</v>
      </c>
      <c r="G365" s="43"/>
      <c r="H365" s="43"/>
      <c r="I365" s="44"/>
      <c r="J365" s="44"/>
      <c r="K365" s="44"/>
      <c r="L365" s="45"/>
    </row>
    <row r="366" spans="1:12" s="27" customFormat="1" ht="20.100000000000001" customHeight="1" x14ac:dyDescent="0.25">
      <c r="A366" s="49" t="s">
        <v>1396</v>
      </c>
      <c r="B366" s="42">
        <v>70612</v>
      </c>
      <c r="C366" s="42" t="s">
        <v>190</v>
      </c>
      <c r="D366" s="41" t="s">
        <v>1397</v>
      </c>
      <c r="E366" s="42" t="s">
        <v>32</v>
      </c>
      <c r="F366" s="180">
        <v>100</v>
      </c>
      <c r="G366" s="43"/>
      <c r="H366" s="43"/>
      <c r="I366" s="44"/>
      <c r="J366" s="44"/>
      <c r="K366" s="44"/>
      <c r="L366" s="45"/>
    </row>
    <row r="367" spans="1:12" s="27" customFormat="1" ht="20.100000000000001" customHeight="1" x14ac:dyDescent="0.25">
      <c r="A367" s="49" t="s">
        <v>1398</v>
      </c>
      <c r="B367" s="42" t="s">
        <v>595</v>
      </c>
      <c r="C367" s="42"/>
      <c r="D367" s="41" t="s">
        <v>597</v>
      </c>
      <c r="E367" s="42" t="s">
        <v>32</v>
      </c>
      <c r="F367" s="180">
        <v>580</v>
      </c>
      <c r="G367" s="43"/>
      <c r="H367" s="43"/>
      <c r="I367" s="44"/>
      <c r="J367" s="44"/>
      <c r="K367" s="44"/>
      <c r="L367" s="45"/>
    </row>
    <row r="368" spans="1:12" s="27" customFormat="1" ht="20.100000000000001" customHeight="1" x14ac:dyDescent="0.25">
      <c r="A368" s="49" t="s">
        <v>1399</v>
      </c>
      <c r="B368" s="42">
        <v>70283</v>
      </c>
      <c r="C368" s="42" t="s">
        <v>190</v>
      </c>
      <c r="D368" s="41" t="s">
        <v>1400</v>
      </c>
      <c r="E368" s="42" t="s">
        <v>1</v>
      </c>
      <c r="F368" s="180">
        <v>64</v>
      </c>
      <c r="G368" s="43"/>
      <c r="H368" s="43"/>
      <c r="I368" s="44"/>
      <c r="J368" s="44"/>
      <c r="K368" s="44"/>
      <c r="L368" s="45"/>
    </row>
    <row r="369" spans="1:12" s="27" customFormat="1" ht="20.100000000000001" customHeight="1" x14ac:dyDescent="0.25">
      <c r="A369" s="49" t="s">
        <v>1401</v>
      </c>
      <c r="B369" s="42">
        <v>70207</v>
      </c>
      <c r="C369" s="42" t="s">
        <v>190</v>
      </c>
      <c r="D369" s="41" t="s">
        <v>1402</v>
      </c>
      <c r="E369" s="42" t="s">
        <v>418</v>
      </c>
      <c r="F369" s="180">
        <v>325</v>
      </c>
      <c r="G369" s="43"/>
      <c r="H369" s="43"/>
      <c r="I369" s="44"/>
      <c r="J369" s="44"/>
      <c r="K369" s="44"/>
      <c r="L369" s="45"/>
    </row>
    <row r="370" spans="1:12" s="27" customFormat="1" ht="20.100000000000001" customHeight="1" x14ac:dyDescent="0.25">
      <c r="A370" s="49" t="s">
        <v>1403</v>
      </c>
      <c r="B370" s="42">
        <v>71796</v>
      </c>
      <c r="C370" s="42" t="s">
        <v>190</v>
      </c>
      <c r="D370" s="41" t="s">
        <v>1310</v>
      </c>
      <c r="E370" s="42" t="s">
        <v>1</v>
      </c>
      <c r="F370" s="180">
        <v>132</v>
      </c>
      <c r="G370" s="43"/>
      <c r="H370" s="43"/>
      <c r="I370" s="44"/>
      <c r="J370" s="44"/>
      <c r="K370" s="44"/>
      <c r="L370" s="45"/>
    </row>
    <row r="371" spans="1:12" s="27" customFormat="1" ht="20.100000000000001" customHeight="1" x14ac:dyDescent="0.25">
      <c r="A371" s="49" t="s">
        <v>1404</v>
      </c>
      <c r="B371" s="42">
        <v>70626</v>
      </c>
      <c r="C371" s="42" t="s">
        <v>190</v>
      </c>
      <c r="D371" s="41" t="s">
        <v>1302</v>
      </c>
      <c r="E371" s="42" t="s">
        <v>32</v>
      </c>
      <c r="F371" s="180">
        <v>28200</v>
      </c>
      <c r="G371" s="43"/>
      <c r="H371" s="43"/>
      <c r="I371" s="44"/>
      <c r="J371" s="44"/>
      <c r="K371" s="44"/>
      <c r="L371" s="45"/>
    </row>
    <row r="372" spans="1:12" s="27" customFormat="1" ht="30" customHeight="1" x14ac:dyDescent="0.25">
      <c r="A372" s="49" t="s">
        <v>1405</v>
      </c>
      <c r="B372" s="42" t="s">
        <v>276</v>
      </c>
      <c r="C372" s="42"/>
      <c r="D372" s="41" t="s">
        <v>53</v>
      </c>
      <c r="E372" s="42" t="s">
        <v>1</v>
      </c>
      <c r="F372" s="180">
        <v>890</v>
      </c>
      <c r="G372" s="43"/>
      <c r="H372" s="43"/>
      <c r="I372" s="44"/>
      <c r="J372" s="44"/>
      <c r="K372" s="44"/>
      <c r="L372" s="45"/>
    </row>
    <row r="373" spans="1:12" s="27" customFormat="1" ht="30" customHeight="1" x14ac:dyDescent="0.25">
      <c r="A373" s="49" t="s">
        <v>1406</v>
      </c>
      <c r="B373" s="42" t="s">
        <v>277</v>
      </c>
      <c r="C373" s="42"/>
      <c r="D373" s="41" t="s">
        <v>54</v>
      </c>
      <c r="E373" s="42" t="s">
        <v>1</v>
      </c>
      <c r="F373" s="180">
        <v>639</v>
      </c>
      <c r="G373" s="43"/>
      <c r="H373" s="43"/>
      <c r="I373" s="44"/>
      <c r="J373" s="44"/>
      <c r="K373" s="44"/>
      <c r="L373" s="45"/>
    </row>
    <row r="374" spans="1:12" s="27" customFormat="1" ht="30" customHeight="1" x14ac:dyDescent="0.25">
      <c r="A374" s="49" t="s">
        <v>1407</v>
      </c>
      <c r="B374" s="42" t="s">
        <v>278</v>
      </c>
      <c r="C374" s="42"/>
      <c r="D374" s="41" t="s">
        <v>55</v>
      </c>
      <c r="E374" s="42" t="s">
        <v>1</v>
      </c>
      <c r="F374" s="180">
        <v>128</v>
      </c>
      <c r="G374" s="43"/>
      <c r="H374" s="43"/>
      <c r="I374" s="44"/>
      <c r="J374" s="44"/>
      <c r="K374" s="44"/>
      <c r="L374" s="45"/>
    </row>
    <row r="375" spans="1:12" s="27" customFormat="1" ht="30" customHeight="1" x14ac:dyDescent="0.25">
      <c r="A375" s="49" t="s">
        <v>1408</v>
      </c>
      <c r="B375" s="42" t="s">
        <v>279</v>
      </c>
      <c r="C375" s="42"/>
      <c r="D375" s="41" t="s">
        <v>56</v>
      </c>
      <c r="E375" s="42" t="s">
        <v>1</v>
      </c>
      <c r="F375" s="180">
        <v>72</v>
      </c>
      <c r="G375" s="43"/>
      <c r="H375" s="43"/>
      <c r="I375" s="44"/>
      <c r="J375" s="44"/>
      <c r="K375" s="44"/>
      <c r="L375" s="45"/>
    </row>
    <row r="376" spans="1:12" s="27" customFormat="1" ht="30" customHeight="1" x14ac:dyDescent="0.25">
      <c r="A376" s="49" t="s">
        <v>1409</v>
      </c>
      <c r="B376" s="42" t="s">
        <v>400</v>
      </c>
      <c r="C376" s="42"/>
      <c r="D376" s="41" t="s">
        <v>125</v>
      </c>
      <c r="E376" s="42" t="s">
        <v>1</v>
      </c>
      <c r="F376" s="180">
        <v>50</v>
      </c>
      <c r="G376" s="43"/>
      <c r="H376" s="43"/>
      <c r="I376" s="44"/>
      <c r="J376" s="44"/>
      <c r="K376" s="44"/>
      <c r="L376" s="45"/>
    </row>
    <row r="377" spans="1:12" s="27" customFormat="1" ht="20.100000000000001" customHeight="1" x14ac:dyDescent="0.25">
      <c r="A377" s="49" t="s">
        <v>1410</v>
      </c>
      <c r="B377" s="42" t="s">
        <v>599</v>
      </c>
      <c r="C377" s="42"/>
      <c r="D377" s="50" t="s">
        <v>601</v>
      </c>
      <c r="E377" s="42" t="s">
        <v>1</v>
      </c>
      <c r="F377" s="181">
        <v>58</v>
      </c>
      <c r="G377" s="43"/>
      <c r="H377" s="43"/>
      <c r="I377" s="44"/>
      <c r="J377" s="44"/>
      <c r="K377" s="44"/>
      <c r="L377" s="45"/>
    </row>
    <row r="378" spans="1:12" s="27" customFormat="1" ht="30" customHeight="1" x14ac:dyDescent="0.25">
      <c r="A378" s="49" t="s">
        <v>1411</v>
      </c>
      <c r="B378" s="42" t="s">
        <v>603</v>
      </c>
      <c r="C378" s="42"/>
      <c r="D378" s="41" t="s">
        <v>604</v>
      </c>
      <c r="E378" s="42" t="s">
        <v>1</v>
      </c>
      <c r="F378" s="180">
        <v>14</v>
      </c>
      <c r="G378" s="43"/>
      <c r="H378" s="43"/>
      <c r="I378" s="44"/>
      <c r="J378" s="44"/>
      <c r="K378" s="44"/>
      <c r="L378" s="45"/>
    </row>
    <row r="379" spans="1:12" s="27" customFormat="1" ht="30" customHeight="1" x14ac:dyDescent="0.25">
      <c r="A379" s="49" t="s">
        <v>1412</v>
      </c>
      <c r="B379" s="42" t="s">
        <v>605</v>
      </c>
      <c r="C379" s="42"/>
      <c r="D379" s="41" t="s">
        <v>606</v>
      </c>
      <c r="E379" s="42" t="s">
        <v>1</v>
      </c>
      <c r="F379" s="180">
        <v>50</v>
      </c>
      <c r="G379" s="43"/>
      <c r="H379" s="43"/>
      <c r="I379" s="44"/>
      <c r="J379" s="44"/>
      <c r="K379" s="44"/>
      <c r="L379" s="45"/>
    </row>
    <row r="380" spans="1:12" s="27" customFormat="1" ht="20.100000000000001" customHeight="1" x14ac:dyDescent="0.25">
      <c r="A380" s="49" t="s">
        <v>1413</v>
      </c>
      <c r="B380" s="42">
        <v>72556</v>
      </c>
      <c r="C380" s="42" t="s">
        <v>190</v>
      </c>
      <c r="D380" s="41" t="s">
        <v>1414</v>
      </c>
      <c r="E380" s="42" t="s">
        <v>1</v>
      </c>
      <c r="F380" s="180">
        <v>889</v>
      </c>
      <c r="G380" s="43"/>
      <c r="H380" s="43"/>
      <c r="I380" s="44"/>
      <c r="J380" s="44"/>
      <c r="K380" s="44"/>
      <c r="L380" s="45"/>
    </row>
    <row r="381" spans="1:12" s="27" customFormat="1" ht="20.100000000000001" customHeight="1" x14ac:dyDescent="0.25">
      <c r="A381" s="49" t="s">
        <v>1415</v>
      </c>
      <c r="B381" s="42" t="s">
        <v>199</v>
      </c>
      <c r="C381" s="42"/>
      <c r="D381" s="41" t="s">
        <v>200</v>
      </c>
      <c r="E381" s="42" t="s">
        <v>418</v>
      </c>
      <c r="F381" s="180">
        <v>1</v>
      </c>
      <c r="G381" s="43"/>
      <c r="H381" s="43"/>
      <c r="I381" s="44"/>
      <c r="J381" s="44"/>
      <c r="K381" s="44"/>
      <c r="L381" s="45"/>
    </row>
    <row r="382" spans="1:12" s="27" customFormat="1" ht="20.100000000000001" customHeight="1" x14ac:dyDescent="0.25">
      <c r="A382" s="49" t="s">
        <v>1416</v>
      </c>
      <c r="B382" s="42" t="s">
        <v>205</v>
      </c>
      <c r="C382" s="70"/>
      <c r="D382" s="71" t="s">
        <v>12</v>
      </c>
      <c r="E382" s="70" t="s">
        <v>418</v>
      </c>
      <c r="F382" s="180">
        <v>30</v>
      </c>
      <c r="G382" s="43"/>
      <c r="H382" s="43"/>
      <c r="I382" s="44"/>
      <c r="J382" s="44"/>
      <c r="K382" s="44"/>
      <c r="L382" s="45"/>
    </row>
    <row r="383" spans="1:12" s="27" customFormat="1" ht="20.100000000000001" customHeight="1" x14ac:dyDescent="0.25">
      <c r="A383" s="49" t="s">
        <v>1417</v>
      </c>
      <c r="B383" s="42" t="s">
        <v>607</v>
      </c>
      <c r="C383" s="42"/>
      <c r="D383" s="71" t="s">
        <v>609</v>
      </c>
      <c r="E383" s="70" t="s">
        <v>32</v>
      </c>
      <c r="F383" s="180">
        <v>300</v>
      </c>
      <c r="G383" s="43"/>
      <c r="H383" s="43"/>
      <c r="I383" s="44"/>
      <c r="J383" s="44"/>
      <c r="K383" s="44"/>
      <c r="L383" s="45"/>
    </row>
    <row r="384" spans="1:12" s="27" customFormat="1" ht="20.100000000000001" customHeight="1" x14ac:dyDescent="0.25">
      <c r="A384" s="49" t="s">
        <v>1418</v>
      </c>
      <c r="B384" s="42" t="s">
        <v>206</v>
      </c>
      <c r="C384" s="42"/>
      <c r="D384" s="50" t="s">
        <v>14</v>
      </c>
      <c r="E384" s="42" t="s">
        <v>1</v>
      </c>
      <c r="F384" s="181">
        <v>889</v>
      </c>
      <c r="G384" s="43"/>
      <c r="H384" s="43"/>
      <c r="I384" s="44"/>
      <c r="J384" s="44"/>
      <c r="K384" s="44"/>
      <c r="L384" s="45"/>
    </row>
    <row r="385" spans="1:12" s="27" customFormat="1" ht="20.100000000000001" customHeight="1" x14ac:dyDescent="0.25">
      <c r="A385" s="49" t="s">
        <v>1419</v>
      </c>
      <c r="B385" s="42" t="s">
        <v>207</v>
      </c>
      <c r="C385" s="42"/>
      <c r="D385" s="41" t="s">
        <v>16</v>
      </c>
      <c r="E385" s="42" t="s">
        <v>1</v>
      </c>
      <c r="F385" s="180">
        <v>25</v>
      </c>
      <c r="G385" s="43"/>
      <c r="H385" s="43"/>
      <c r="I385" s="44"/>
      <c r="J385" s="44"/>
      <c r="K385" s="44"/>
      <c r="L385" s="45"/>
    </row>
    <row r="386" spans="1:12" s="27" customFormat="1" ht="20.100000000000001" customHeight="1" x14ac:dyDescent="0.25">
      <c r="A386" s="49" t="s">
        <v>1420</v>
      </c>
      <c r="B386" s="42" t="s">
        <v>611</v>
      </c>
      <c r="C386" s="42"/>
      <c r="D386" s="41" t="s">
        <v>613</v>
      </c>
      <c r="E386" s="42" t="s">
        <v>32</v>
      </c>
      <c r="F386" s="180">
        <v>300</v>
      </c>
      <c r="G386" s="43"/>
      <c r="H386" s="43"/>
      <c r="I386" s="44"/>
      <c r="J386" s="44"/>
      <c r="K386" s="44"/>
      <c r="L386" s="45"/>
    </row>
    <row r="387" spans="1:12" s="27" customFormat="1" ht="30" customHeight="1" x14ac:dyDescent="0.25">
      <c r="A387" s="49" t="s">
        <v>1421</v>
      </c>
      <c r="B387" s="42" t="s">
        <v>280</v>
      </c>
      <c r="C387" s="42"/>
      <c r="D387" s="41" t="s">
        <v>58</v>
      </c>
      <c r="E387" s="42" t="s">
        <v>32</v>
      </c>
      <c r="F387" s="180">
        <v>850</v>
      </c>
      <c r="G387" s="43"/>
      <c r="H387" s="43"/>
      <c r="I387" s="44"/>
      <c r="J387" s="44"/>
      <c r="K387" s="44"/>
      <c r="L387" s="45"/>
    </row>
    <row r="388" spans="1:12" s="27" customFormat="1" ht="20.100000000000001" customHeight="1" x14ac:dyDescent="0.25">
      <c r="A388" s="49" t="s">
        <v>1422</v>
      </c>
      <c r="B388" s="42" t="s">
        <v>208</v>
      </c>
      <c r="C388" s="42"/>
      <c r="D388" s="41" t="s">
        <v>18</v>
      </c>
      <c r="E388" s="42" t="s">
        <v>1</v>
      </c>
      <c r="F388" s="180">
        <v>19</v>
      </c>
      <c r="G388" s="43"/>
      <c r="H388" s="43"/>
      <c r="I388" s="44"/>
      <c r="J388" s="44"/>
      <c r="K388" s="44"/>
      <c r="L388" s="45"/>
    </row>
    <row r="389" spans="1:12" s="27" customFormat="1" ht="20.100000000000001" customHeight="1" x14ac:dyDescent="0.25">
      <c r="A389" s="49" t="s">
        <v>1423</v>
      </c>
      <c r="B389" s="42" t="s">
        <v>209</v>
      </c>
      <c r="C389" s="42"/>
      <c r="D389" s="41" t="s">
        <v>20</v>
      </c>
      <c r="E389" s="42" t="s">
        <v>1</v>
      </c>
      <c r="F389" s="180">
        <v>36</v>
      </c>
      <c r="G389" s="43"/>
      <c r="H389" s="43"/>
      <c r="I389" s="44"/>
      <c r="J389" s="44"/>
      <c r="K389" s="44"/>
      <c r="L389" s="45"/>
    </row>
    <row r="390" spans="1:12" s="27" customFormat="1" ht="20.100000000000001" customHeight="1" x14ac:dyDescent="0.25">
      <c r="A390" s="49" t="s">
        <v>1424</v>
      </c>
      <c r="B390" s="42" t="s">
        <v>281</v>
      </c>
      <c r="C390" s="42"/>
      <c r="D390" s="41" t="s">
        <v>60</v>
      </c>
      <c r="E390" s="42" t="s">
        <v>1</v>
      </c>
      <c r="F390" s="180">
        <v>6</v>
      </c>
      <c r="G390" s="43"/>
      <c r="H390" s="43"/>
      <c r="I390" s="44"/>
      <c r="J390" s="44"/>
      <c r="K390" s="44"/>
      <c r="L390" s="45"/>
    </row>
    <row r="391" spans="1:12" s="27" customFormat="1" ht="20.100000000000001" customHeight="1" x14ac:dyDescent="0.25">
      <c r="A391" s="49" t="s">
        <v>1425</v>
      </c>
      <c r="B391" s="42" t="s">
        <v>210</v>
      </c>
      <c r="C391" s="42"/>
      <c r="D391" s="41" t="s">
        <v>22</v>
      </c>
      <c r="E391" s="42" t="s">
        <v>1</v>
      </c>
      <c r="F391" s="180">
        <v>20</v>
      </c>
      <c r="G391" s="43"/>
      <c r="H391" s="43"/>
      <c r="I391" s="44"/>
      <c r="J391" s="44"/>
      <c r="K391" s="44"/>
      <c r="L391" s="45"/>
    </row>
    <row r="392" spans="1:12" s="27" customFormat="1" ht="20.100000000000001" customHeight="1" x14ac:dyDescent="0.25">
      <c r="A392" s="49" t="s">
        <v>1426</v>
      </c>
      <c r="B392" s="42" t="s">
        <v>211</v>
      </c>
      <c r="C392" s="42"/>
      <c r="D392" s="41" t="s">
        <v>24</v>
      </c>
      <c r="E392" s="42" t="s">
        <v>1</v>
      </c>
      <c r="F392" s="180">
        <v>18</v>
      </c>
      <c r="G392" s="43"/>
      <c r="H392" s="43"/>
      <c r="I392" s="44"/>
      <c r="J392" s="44"/>
      <c r="K392" s="44"/>
      <c r="L392" s="45"/>
    </row>
    <row r="393" spans="1:12" s="27" customFormat="1" ht="20.100000000000001" customHeight="1" x14ac:dyDescent="0.25">
      <c r="A393" s="49" t="s">
        <v>1427</v>
      </c>
      <c r="B393" s="42" t="s">
        <v>212</v>
      </c>
      <c r="C393" s="42"/>
      <c r="D393" s="41" t="s">
        <v>25</v>
      </c>
      <c r="E393" s="42" t="s">
        <v>1</v>
      </c>
      <c r="F393" s="180">
        <v>36</v>
      </c>
      <c r="G393" s="43"/>
      <c r="H393" s="43"/>
      <c r="I393" s="44"/>
      <c r="J393" s="44"/>
      <c r="K393" s="44"/>
      <c r="L393" s="45"/>
    </row>
    <row r="394" spans="1:12" s="27" customFormat="1" ht="20.100000000000001" customHeight="1" x14ac:dyDescent="0.25">
      <c r="A394" s="49" t="s">
        <v>1428</v>
      </c>
      <c r="B394" s="42">
        <v>71885</v>
      </c>
      <c r="C394" s="42" t="s">
        <v>190</v>
      </c>
      <c r="D394" s="41" t="s">
        <v>1321</v>
      </c>
      <c r="E394" s="42" t="s">
        <v>1</v>
      </c>
      <c r="F394" s="180">
        <v>36</v>
      </c>
      <c r="G394" s="43"/>
      <c r="H394" s="43"/>
      <c r="I394" s="44"/>
      <c r="J394" s="44"/>
      <c r="K394" s="44"/>
      <c r="L394" s="45"/>
    </row>
    <row r="395" spans="1:12" s="27" customFormat="1" ht="20.100000000000001" customHeight="1" x14ac:dyDescent="0.25">
      <c r="A395" s="49" t="s">
        <v>1429</v>
      </c>
      <c r="B395" s="42" t="s">
        <v>213</v>
      </c>
      <c r="C395" s="42"/>
      <c r="D395" s="41" t="s">
        <v>27</v>
      </c>
      <c r="E395" s="42" t="s">
        <v>1</v>
      </c>
      <c r="F395" s="180">
        <v>136</v>
      </c>
      <c r="G395" s="43"/>
      <c r="H395" s="43"/>
      <c r="I395" s="44"/>
      <c r="J395" s="44"/>
      <c r="K395" s="44"/>
      <c r="L395" s="45"/>
    </row>
    <row r="396" spans="1:12" s="27" customFormat="1" ht="20.100000000000001" customHeight="1" x14ac:dyDescent="0.25">
      <c r="A396" s="49" t="s">
        <v>1430</v>
      </c>
      <c r="B396" s="42" t="s">
        <v>214</v>
      </c>
      <c r="C396" s="42"/>
      <c r="D396" s="41" t="s">
        <v>29</v>
      </c>
      <c r="E396" s="42" t="s">
        <v>1</v>
      </c>
      <c r="F396" s="180">
        <v>136</v>
      </c>
      <c r="G396" s="43"/>
      <c r="H396" s="43"/>
      <c r="I396" s="44"/>
      <c r="J396" s="44"/>
      <c r="K396" s="44"/>
      <c r="L396" s="45"/>
    </row>
    <row r="397" spans="1:12" s="27" customFormat="1" ht="20.100000000000001" customHeight="1" x14ac:dyDescent="0.25">
      <c r="A397" s="33" t="s">
        <v>1431</v>
      </c>
      <c r="B397" s="35"/>
      <c r="C397" s="35"/>
      <c r="D397" s="36" t="s">
        <v>1432</v>
      </c>
      <c r="E397" s="35"/>
      <c r="F397" s="179"/>
      <c r="G397" s="46"/>
      <c r="H397" s="46"/>
      <c r="I397" s="47"/>
      <c r="J397" s="47"/>
      <c r="K397" s="47"/>
      <c r="L397" s="45"/>
    </row>
    <row r="398" spans="1:12" s="27" customFormat="1" ht="20.100000000000001" customHeight="1" x14ac:dyDescent="0.25">
      <c r="A398" s="68" t="s">
        <v>1433</v>
      </c>
      <c r="B398" s="54"/>
      <c r="C398" s="54"/>
      <c r="D398" s="53" t="s">
        <v>1434</v>
      </c>
      <c r="E398" s="54"/>
      <c r="F398" s="185"/>
      <c r="G398" s="56"/>
      <c r="H398" s="56"/>
      <c r="I398" s="57"/>
      <c r="J398" s="57"/>
      <c r="K398" s="57"/>
      <c r="L398" s="45"/>
    </row>
    <row r="399" spans="1:12" s="27" customFormat="1" ht="20.100000000000001" customHeight="1" x14ac:dyDescent="0.25">
      <c r="A399" s="49" t="s">
        <v>1435</v>
      </c>
      <c r="B399" s="42">
        <v>81003</v>
      </c>
      <c r="C399" s="42" t="s">
        <v>190</v>
      </c>
      <c r="D399" s="41" t="s">
        <v>1436</v>
      </c>
      <c r="E399" s="42" t="s">
        <v>32</v>
      </c>
      <c r="F399" s="180">
        <v>120</v>
      </c>
      <c r="G399" s="43"/>
      <c r="H399" s="43"/>
      <c r="I399" s="44"/>
      <c r="J399" s="44"/>
      <c r="K399" s="44"/>
      <c r="L399" s="45"/>
    </row>
    <row r="400" spans="1:12" s="27" customFormat="1" ht="20.100000000000001" customHeight="1" x14ac:dyDescent="0.25">
      <c r="A400" s="49" t="s">
        <v>1437</v>
      </c>
      <c r="B400" s="42">
        <v>81004</v>
      </c>
      <c r="C400" s="42" t="s">
        <v>190</v>
      </c>
      <c r="D400" s="41" t="s">
        <v>1438</v>
      </c>
      <c r="E400" s="42" t="s">
        <v>32</v>
      </c>
      <c r="F400" s="180">
        <v>90</v>
      </c>
      <c r="G400" s="43"/>
      <c r="H400" s="43"/>
      <c r="I400" s="44"/>
      <c r="J400" s="44"/>
      <c r="K400" s="44"/>
      <c r="L400" s="45"/>
    </row>
    <row r="401" spans="1:12" s="27" customFormat="1" ht="20.100000000000001" customHeight="1" x14ac:dyDescent="0.25">
      <c r="A401" s="49" t="s">
        <v>1439</v>
      </c>
      <c r="B401" s="42">
        <v>80926</v>
      </c>
      <c r="C401" s="42" t="s">
        <v>190</v>
      </c>
      <c r="D401" s="41" t="s">
        <v>1440</v>
      </c>
      <c r="E401" s="42" t="s">
        <v>1</v>
      </c>
      <c r="F401" s="180">
        <v>8</v>
      </c>
      <c r="G401" s="43"/>
      <c r="H401" s="43"/>
      <c r="I401" s="44"/>
      <c r="J401" s="44"/>
      <c r="K401" s="44"/>
      <c r="L401" s="45"/>
    </row>
    <row r="402" spans="1:12" s="27" customFormat="1" ht="20.100000000000001" customHeight="1" x14ac:dyDescent="0.25">
      <c r="A402" s="49" t="s">
        <v>1441</v>
      </c>
      <c r="B402" s="42">
        <v>80946</v>
      </c>
      <c r="C402" s="42" t="s">
        <v>190</v>
      </c>
      <c r="D402" s="41" t="s">
        <v>1442</v>
      </c>
      <c r="E402" s="42" t="s">
        <v>1</v>
      </c>
      <c r="F402" s="180">
        <v>2</v>
      </c>
      <c r="G402" s="43"/>
      <c r="H402" s="43"/>
      <c r="I402" s="44"/>
      <c r="J402" s="44"/>
      <c r="K402" s="44"/>
      <c r="L402" s="45"/>
    </row>
    <row r="403" spans="1:12" s="27" customFormat="1" ht="20.100000000000001" customHeight="1" x14ac:dyDescent="0.25">
      <c r="A403" s="49" t="s">
        <v>1443</v>
      </c>
      <c r="B403" s="42">
        <v>81066</v>
      </c>
      <c r="C403" s="42" t="s">
        <v>190</v>
      </c>
      <c r="D403" s="41" t="s">
        <v>1444</v>
      </c>
      <c r="E403" s="42" t="s">
        <v>1</v>
      </c>
      <c r="F403" s="180">
        <v>20</v>
      </c>
      <c r="G403" s="43"/>
      <c r="H403" s="43"/>
      <c r="I403" s="44"/>
      <c r="J403" s="44"/>
      <c r="K403" s="44"/>
      <c r="L403" s="45"/>
    </row>
    <row r="404" spans="1:12" s="27" customFormat="1" ht="20.100000000000001" customHeight="1" x14ac:dyDescent="0.25">
      <c r="A404" s="49" t="s">
        <v>1445</v>
      </c>
      <c r="B404" s="42">
        <v>81321</v>
      </c>
      <c r="C404" s="42" t="s">
        <v>190</v>
      </c>
      <c r="D404" s="41" t="s">
        <v>1446</v>
      </c>
      <c r="E404" s="42" t="s">
        <v>1</v>
      </c>
      <c r="F404" s="180">
        <v>25</v>
      </c>
      <c r="G404" s="43"/>
      <c r="H404" s="43"/>
      <c r="I404" s="44"/>
      <c r="J404" s="44"/>
      <c r="K404" s="44"/>
      <c r="L404" s="45"/>
    </row>
    <row r="405" spans="1:12" s="27" customFormat="1" ht="20.100000000000001" customHeight="1" x14ac:dyDescent="0.25">
      <c r="A405" s="49" t="s">
        <v>1447</v>
      </c>
      <c r="B405" s="42">
        <v>81131</v>
      </c>
      <c r="C405" s="42" t="s">
        <v>190</v>
      </c>
      <c r="D405" s="41" t="s">
        <v>1448</v>
      </c>
      <c r="E405" s="42" t="s">
        <v>1</v>
      </c>
      <c r="F405" s="180">
        <v>20</v>
      </c>
      <c r="G405" s="43"/>
      <c r="H405" s="43"/>
      <c r="I405" s="44"/>
      <c r="J405" s="44"/>
      <c r="K405" s="44"/>
      <c r="L405" s="45"/>
    </row>
    <row r="406" spans="1:12" s="27" customFormat="1" ht="20.100000000000001" customHeight="1" x14ac:dyDescent="0.25">
      <c r="A406" s="49" t="s">
        <v>1449</v>
      </c>
      <c r="B406" s="42">
        <v>81103</v>
      </c>
      <c r="C406" s="42" t="s">
        <v>190</v>
      </c>
      <c r="D406" s="41" t="s">
        <v>1450</v>
      </c>
      <c r="E406" s="42" t="s">
        <v>1</v>
      </c>
      <c r="F406" s="180">
        <v>10</v>
      </c>
      <c r="G406" s="43"/>
      <c r="H406" s="43"/>
      <c r="I406" s="44"/>
      <c r="J406" s="44"/>
      <c r="K406" s="44"/>
      <c r="L406" s="45"/>
    </row>
    <row r="407" spans="1:12" s="27" customFormat="1" ht="20.100000000000001" customHeight="1" x14ac:dyDescent="0.25">
      <c r="A407" s="49" t="s">
        <v>1451</v>
      </c>
      <c r="B407" s="42">
        <v>81445</v>
      </c>
      <c r="C407" s="42" t="s">
        <v>190</v>
      </c>
      <c r="D407" s="41" t="s">
        <v>1452</v>
      </c>
      <c r="E407" s="42" t="s">
        <v>1</v>
      </c>
      <c r="F407" s="180">
        <v>10</v>
      </c>
      <c r="G407" s="43"/>
      <c r="H407" s="43"/>
      <c r="I407" s="44"/>
      <c r="J407" s="44"/>
      <c r="K407" s="44"/>
      <c r="L407" s="45"/>
    </row>
    <row r="408" spans="1:12" s="27" customFormat="1" ht="20.100000000000001" customHeight="1" x14ac:dyDescent="0.25">
      <c r="A408" s="49" t="s">
        <v>1453</v>
      </c>
      <c r="B408" s="42">
        <v>81421</v>
      </c>
      <c r="C408" s="42" t="s">
        <v>190</v>
      </c>
      <c r="D408" s="41" t="s">
        <v>1454</v>
      </c>
      <c r="E408" s="42" t="s">
        <v>1</v>
      </c>
      <c r="F408" s="180">
        <v>10</v>
      </c>
      <c r="G408" s="43"/>
      <c r="H408" s="43"/>
      <c r="I408" s="44"/>
      <c r="J408" s="44"/>
      <c r="K408" s="44"/>
      <c r="L408" s="45"/>
    </row>
    <row r="409" spans="1:12" s="27" customFormat="1" ht="20.100000000000001" customHeight="1" x14ac:dyDescent="0.25">
      <c r="A409" s="68" t="s">
        <v>1455</v>
      </c>
      <c r="B409" s="54"/>
      <c r="C409" s="54"/>
      <c r="D409" s="53" t="s">
        <v>1456</v>
      </c>
      <c r="E409" s="54"/>
      <c r="F409" s="185"/>
      <c r="G409" s="56"/>
      <c r="H409" s="56"/>
      <c r="I409" s="57"/>
      <c r="J409" s="57"/>
      <c r="K409" s="57"/>
      <c r="L409" s="58"/>
    </row>
    <row r="410" spans="1:12" s="27" customFormat="1" ht="20.100000000000001" customHeight="1" x14ac:dyDescent="0.25">
      <c r="A410" s="49" t="s">
        <v>1457</v>
      </c>
      <c r="B410" s="42">
        <v>82304</v>
      </c>
      <c r="C410" s="42" t="s">
        <v>190</v>
      </c>
      <c r="D410" s="41" t="s">
        <v>1458</v>
      </c>
      <c r="E410" s="42" t="s">
        <v>32</v>
      </c>
      <c r="F410" s="180">
        <v>60</v>
      </c>
      <c r="G410" s="43"/>
      <c r="H410" s="43"/>
      <c r="I410" s="44"/>
      <c r="J410" s="44"/>
      <c r="K410" s="44"/>
      <c r="L410" s="45"/>
    </row>
    <row r="411" spans="1:12" s="27" customFormat="1" ht="20.100000000000001" customHeight="1" x14ac:dyDescent="0.25">
      <c r="A411" s="49" t="s">
        <v>1459</v>
      </c>
      <c r="B411" s="42">
        <v>82303</v>
      </c>
      <c r="C411" s="42" t="s">
        <v>190</v>
      </c>
      <c r="D411" s="41" t="s">
        <v>1460</v>
      </c>
      <c r="E411" s="42" t="s">
        <v>32</v>
      </c>
      <c r="F411" s="180">
        <v>60</v>
      </c>
      <c r="G411" s="43"/>
      <c r="H411" s="43"/>
      <c r="I411" s="44"/>
      <c r="J411" s="44"/>
      <c r="K411" s="44"/>
      <c r="L411" s="45"/>
    </row>
    <row r="412" spans="1:12" s="27" customFormat="1" ht="20.100000000000001" customHeight="1" x14ac:dyDescent="0.25">
      <c r="A412" s="49" t="s">
        <v>1461</v>
      </c>
      <c r="B412" s="42">
        <v>82301</v>
      </c>
      <c r="C412" s="42" t="s">
        <v>190</v>
      </c>
      <c r="D412" s="50" t="s">
        <v>1462</v>
      </c>
      <c r="E412" s="42" t="s">
        <v>32</v>
      </c>
      <c r="F412" s="181">
        <v>25</v>
      </c>
      <c r="G412" s="43"/>
      <c r="H412" s="43"/>
      <c r="I412" s="44"/>
      <c r="J412" s="44"/>
      <c r="K412" s="44"/>
      <c r="L412" s="45"/>
    </row>
    <row r="413" spans="1:12" s="27" customFormat="1" ht="20.100000000000001" customHeight="1" x14ac:dyDescent="0.25">
      <c r="A413" s="49" t="s">
        <v>1463</v>
      </c>
      <c r="B413" s="42">
        <v>82302</v>
      </c>
      <c r="C413" s="42" t="s">
        <v>190</v>
      </c>
      <c r="D413" s="41" t="s">
        <v>1464</v>
      </c>
      <c r="E413" s="42" t="s">
        <v>32</v>
      </c>
      <c r="F413" s="180">
        <v>25</v>
      </c>
      <c r="G413" s="43"/>
      <c r="H413" s="43"/>
      <c r="I413" s="44"/>
      <c r="J413" s="44"/>
      <c r="K413" s="44"/>
      <c r="L413" s="45"/>
    </row>
    <row r="414" spans="1:12" s="27" customFormat="1" ht="20.100000000000001" customHeight="1" x14ac:dyDescent="0.25">
      <c r="A414" s="49" t="s">
        <v>1465</v>
      </c>
      <c r="B414" s="42">
        <v>81663</v>
      </c>
      <c r="C414" s="42" t="s">
        <v>190</v>
      </c>
      <c r="D414" s="41" t="s">
        <v>1466</v>
      </c>
      <c r="E414" s="42" t="s">
        <v>1</v>
      </c>
      <c r="F414" s="180">
        <v>8</v>
      </c>
      <c r="G414" s="43"/>
      <c r="H414" s="43"/>
      <c r="I414" s="44"/>
      <c r="J414" s="44"/>
      <c r="K414" s="44"/>
      <c r="L414" s="45"/>
    </row>
    <row r="415" spans="1:12" s="27" customFormat="1" ht="20.100000000000001" customHeight="1" x14ac:dyDescent="0.25">
      <c r="A415" s="49" t="s">
        <v>1467</v>
      </c>
      <c r="B415" s="42">
        <v>81690</v>
      </c>
      <c r="C415" s="42" t="s">
        <v>190</v>
      </c>
      <c r="D415" s="41" t="s">
        <v>1468</v>
      </c>
      <c r="E415" s="42" t="s">
        <v>1</v>
      </c>
      <c r="F415" s="180">
        <v>2</v>
      </c>
      <c r="G415" s="43"/>
      <c r="H415" s="43"/>
      <c r="I415" s="44"/>
      <c r="J415" s="44"/>
      <c r="K415" s="44"/>
      <c r="L415" s="45"/>
    </row>
    <row r="416" spans="1:12" s="27" customFormat="1" ht="20.100000000000001" customHeight="1" x14ac:dyDescent="0.25">
      <c r="A416" s="49" t="s">
        <v>1469</v>
      </c>
      <c r="B416" s="42">
        <v>81924</v>
      </c>
      <c r="C416" s="42" t="s">
        <v>190</v>
      </c>
      <c r="D416" s="41" t="s">
        <v>1470</v>
      </c>
      <c r="E416" s="42" t="s">
        <v>1</v>
      </c>
      <c r="F416" s="180">
        <v>10</v>
      </c>
      <c r="G416" s="43"/>
      <c r="H416" s="43"/>
      <c r="I416" s="44"/>
      <c r="J416" s="44"/>
      <c r="K416" s="44"/>
      <c r="L416" s="45"/>
    </row>
    <row r="417" spans="1:12" s="27" customFormat="1" ht="20.100000000000001" customHeight="1" x14ac:dyDescent="0.25">
      <c r="A417" s="49" t="s">
        <v>1471</v>
      </c>
      <c r="B417" s="42">
        <v>81921</v>
      </c>
      <c r="C417" s="42" t="s">
        <v>190</v>
      </c>
      <c r="D417" s="41" t="s">
        <v>1472</v>
      </c>
      <c r="E417" s="42" t="s">
        <v>1</v>
      </c>
      <c r="F417" s="180">
        <v>25</v>
      </c>
      <c r="G417" s="43"/>
      <c r="H417" s="43"/>
      <c r="I417" s="44"/>
      <c r="J417" s="44"/>
      <c r="K417" s="44"/>
      <c r="L417" s="45"/>
    </row>
    <row r="418" spans="1:12" s="27" customFormat="1" ht="20.100000000000001" customHeight="1" x14ac:dyDescent="0.25">
      <c r="A418" s="49" t="s">
        <v>1473</v>
      </c>
      <c r="B418" s="42">
        <v>81923</v>
      </c>
      <c r="C418" s="42" t="s">
        <v>190</v>
      </c>
      <c r="D418" s="41" t="s">
        <v>1474</v>
      </c>
      <c r="E418" s="42" t="s">
        <v>1</v>
      </c>
      <c r="F418" s="180">
        <v>5</v>
      </c>
      <c r="G418" s="43"/>
      <c r="H418" s="43"/>
      <c r="I418" s="44"/>
      <c r="J418" s="44"/>
      <c r="K418" s="44"/>
      <c r="L418" s="45"/>
    </row>
    <row r="419" spans="1:12" s="27" customFormat="1" ht="20.100000000000001" customHeight="1" x14ac:dyDescent="0.25">
      <c r="A419" s="49" t="s">
        <v>1475</v>
      </c>
      <c r="B419" s="42">
        <v>81936</v>
      </c>
      <c r="C419" s="42" t="s">
        <v>190</v>
      </c>
      <c r="D419" s="41" t="s">
        <v>1476</v>
      </c>
      <c r="E419" s="42" t="s">
        <v>1</v>
      </c>
      <c r="F419" s="180">
        <v>10</v>
      </c>
      <c r="G419" s="43"/>
      <c r="H419" s="43"/>
      <c r="I419" s="44"/>
      <c r="J419" s="44"/>
      <c r="K419" s="44"/>
      <c r="L419" s="45"/>
    </row>
    <row r="420" spans="1:12" s="27" customFormat="1" ht="20.100000000000001" customHeight="1" x14ac:dyDescent="0.25">
      <c r="A420" s="49" t="s">
        <v>1477</v>
      </c>
      <c r="B420" s="42">
        <v>81974</v>
      </c>
      <c r="C420" s="42" t="s">
        <v>190</v>
      </c>
      <c r="D420" s="41" t="s">
        <v>1478</v>
      </c>
      <c r="E420" s="42" t="s">
        <v>1</v>
      </c>
      <c r="F420" s="180">
        <v>5</v>
      </c>
      <c r="G420" s="43"/>
      <c r="H420" s="43"/>
      <c r="I420" s="44"/>
      <c r="J420" s="44"/>
      <c r="K420" s="44"/>
      <c r="L420" s="45"/>
    </row>
    <row r="421" spans="1:12" s="27" customFormat="1" ht="20.100000000000001" customHeight="1" x14ac:dyDescent="0.25">
      <c r="A421" s="49" t="s">
        <v>1479</v>
      </c>
      <c r="B421" s="42">
        <v>82004</v>
      </c>
      <c r="C421" s="42" t="s">
        <v>190</v>
      </c>
      <c r="D421" s="50" t="s">
        <v>1480</v>
      </c>
      <c r="E421" s="42" t="s">
        <v>1</v>
      </c>
      <c r="F421" s="181">
        <v>10</v>
      </c>
      <c r="G421" s="43"/>
      <c r="H421" s="43"/>
      <c r="I421" s="44"/>
      <c r="J421" s="44"/>
      <c r="K421" s="44"/>
      <c r="L421" s="45"/>
    </row>
    <row r="422" spans="1:12" s="27" customFormat="1" ht="20.100000000000001" customHeight="1" x14ac:dyDescent="0.25">
      <c r="A422" s="49" t="s">
        <v>1481</v>
      </c>
      <c r="B422" s="42">
        <v>82002</v>
      </c>
      <c r="C422" s="42" t="s">
        <v>190</v>
      </c>
      <c r="D422" s="41" t="s">
        <v>1482</v>
      </c>
      <c r="E422" s="42" t="s">
        <v>1</v>
      </c>
      <c r="F422" s="180">
        <v>10</v>
      </c>
      <c r="G422" s="43"/>
      <c r="H422" s="43"/>
      <c r="I422" s="44"/>
      <c r="J422" s="44"/>
      <c r="K422" s="44"/>
      <c r="L422" s="45"/>
    </row>
    <row r="423" spans="1:12" s="27" customFormat="1" ht="20.100000000000001" customHeight="1" x14ac:dyDescent="0.25">
      <c r="A423" s="49" t="s">
        <v>1483</v>
      </c>
      <c r="B423" s="42">
        <v>82003</v>
      </c>
      <c r="C423" s="42" t="s">
        <v>190</v>
      </c>
      <c r="D423" s="41" t="s">
        <v>1484</v>
      </c>
      <c r="E423" s="42" t="s">
        <v>1</v>
      </c>
      <c r="F423" s="180">
        <v>10</v>
      </c>
      <c r="G423" s="43"/>
      <c r="H423" s="43"/>
      <c r="I423" s="44"/>
      <c r="J423" s="44"/>
      <c r="K423" s="44"/>
      <c r="L423" s="45"/>
    </row>
    <row r="424" spans="1:12" s="27" customFormat="1" ht="20.100000000000001" customHeight="1" x14ac:dyDescent="0.25">
      <c r="A424" s="49" t="s">
        <v>1485</v>
      </c>
      <c r="B424" s="42">
        <v>82232</v>
      </c>
      <c r="C424" s="42" t="s">
        <v>190</v>
      </c>
      <c r="D424" s="41" t="s">
        <v>1486</v>
      </c>
      <c r="E424" s="42" t="s">
        <v>1</v>
      </c>
      <c r="F424" s="180">
        <v>10</v>
      </c>
      <c r="G424" s="43"/>
      <c r="H424" s="43"/>
      <c r="I424" s="44"/>
      <c r="J424" s="44"/>
      <c r="K424" s="44"/>
      <c r="L424" s="45"/>
    </row>
    <row r="425" spans="1:12" s="27" customFormat="1" ht="20.100000000000001" customHeight="1" x14ac:dyDescent="0.25">
      <c r="A425" s="49" t="s">
        <v>1487</v>
      </c>
      <c r="B425" s="42">
        <v>81751</v>
      </c>
      <c r="C425" s="42" t="s">
        <v>190</v>
      </c>
      <c r="D425" s="41" t="s">
        <v>1488</v>
      </c>
      <c r="E425" s="42" t="s">
        <v>1</v>
      </c>
      <c r="F425" s="180">
        <v>2</v>
      </c>
      <c r="G425" s="43"/>
      <c r="H425" s="43"/>
      <c r="I425" s="44"/>
      <c r="J425" s="44"/>
      <c r="K425" s="44"/>
      <c r="L425" s="45"/>
    </row>
    <row r="426" spans="1:12" s="27" customFormat="1" ht="20.100000000000001" customHeight="1" x14ac:dyDescent="0.25">
      <c r="A426" s="49" t="s">
        <v>1489</v>
      </c>
      <c r="B426" s="42">
        <v>82053</v>
      </c>
      <c r="C426" s="42" t="s">
        <v>190</v>
      </c>
      <c r="D426" s="41" t="s">
        <v>1490</v>
      </c>
      <c r="E426" s="42" t="s">
        <v>1</v>
      </c>
      <c r="F426" s="180">
        <v>2</v>
      </c>
      <c r="G426" s="43"/>
      <c r="H426" s="43"/>
      <c r="I426" s="44"/>
      <c r="J426" s="44"/>
      <c r="K426" s="44"/>
      <c r="L426" s="45"/>
    </row>
    <row r="427" spans="1:12" s="27" customFormat="1" ht="20.100000000000001" customHeight="1" x14ac:dyDescent="0.25">
      <c r="A427" s="49" t="s">
        <v>1491</v>
      </c>
      <c r="B427" s="42">
        <v>81752</v>
      </c>
      <c r="C427" s="42" t="s">
        <v>190</v>
      </c>
      <c r="D427" s="41" t="s">
        <v>1492</v>
      </c>
      <c r="E427" s="42" t="s">
        <v>1</v>
      </c>
      <c r="F427" s="180">
        <f>F414</f>
        <v>8</v>
      </c>
      <c r="G427" s="43"/>
      <c r="H427" s="43"/>
      <c r="I427" s="44"/>
      <c r="J427" s="44"/>
      <c r="K427" s="44"/>
      <c r="L427" s="45"/>
    </row>
    <row r="428" spans="1:12" s="27" customFormat="1" ht="20.100000000000001" customHeight="1" x14ac:dyDescent="0.25">
      <c r="A428" s="49" t="s">
        <v>1493</v>
      </c>
      <c r="B428" s="42">
        <v>82052</v>
      </c>
      <c r="C428" s="42" t="s">
        <v>190</v>
      </c>
      <c r="D428" s="41" t="s">
        <v>1494</v>
      </c>
      <c r="E428" s="42" t="s">
        <v>1</v>
      </c>
      <c r="F428" s="180">
        <f>F427</f>
        <v>8</v>
      </c>
      <c r="G428" s="43"/>
      <c r="H428" s="43"/>
      <c r="I428" s="44"/>
      <c r="J428" s="44"/>
      <c r="K428" s="44"/>
      <c r="L428" s="45"/>
    </row>
    <row r="429" spans="1:12" s="27" customFormat="1" ht="20.100000000000001" customHeight="1" x14ac:dyDescent="0.25">
      <c r="A429" s="49" t="s">
        <v>1495</v>
      </c>
      <c r="B429" s="42">
        <v>80510</v>
      </c>
      <c r="C429" s="42" t="s">
        <v>190</v>
      </c>
      <c r="D429" s="50" t="s">
        <v>1496</v>
      </c>
      <c r="E429" s="42" t="s">
        <v>1</v>
      </c>
      <c r="F429" s="181">
        <v>8</v>
      </c>
      <c r="G429" s="43"/>
      <c r="H429" s="43"/>
      <c r="I429" s="44"/>
      <c r="J429" s="44"/>
      <c r="K429" s="44"/>
      <c r="L429" s="45"/>
    </row>
    <row r="430" spans="1:12" s="27" customFormat="1" ht="20.100000000000001" customHeight="1" x14ac:dyDescent="0.25">
      <c r="A430" s="68" t="s">
        <v>1497</v>
      </c>
      <c r="B430" s="54"/>
      <c r="C430" s="54"/>
      <c r="D430" s="53" t="s">
        <v>1498</v>
      </c>
      <c r="E430" s="54"/>
      <c r="F430" s="185"/>
      <c r="G430" s="56"/>
      <c r="H430" s="56"/>
      <c r="I430" s="57"/>
      <c r="J430" s="57"/>
      <c r="K430" s="57"/>
      <c r="L430" s="58"/>
    </row>
    <row r="431" spans="1:12" s="27" customFormat="1" ht="30" customHeight="1" x14ac:dyDescent="0.25">
      <c r="A431" s="49" t="s">
        <v>1499</v>
      </c>
      <c r="B431" s="42">
        <v>80541</v>
      </c>
      <c r="C431" s="42" t="s">
        <v>190</v>
      </c>
      <c r="D431" s="50" t="s">
        <v>1500</v>
      </c>
      <c r="E431" s="42" t="s">
        <v>1</v>
      </c>
      <c r="F431" s="181">
        <v>3</v>
      </c>
      <c r="G431" s="43"/>
      <c r="H431" s="43"/>
      <c r="I431" s="44"/>
      <c r="J431" s="44"/>
      <c r="K431" s="44"/>
      <c r="L431" s="45"/>
    </row>
    <row r="432" spans="1:12" s="27" customFormat="1" ht="30" customHeight="1" x14ac:dyDescent="0.25">
      <c r="A432" s="49" t="s">
        <v>1501</v>
      </c>
      <c r="B432" s="42">
        <v>80541</v>
      </c>
      <c r="C432" s="42" t="s">
        <v>190</v>
      </c>
      <c r="D432" s="50" t="s">
        <v>1502</v>
      </c>
      <c r="E432" s="42" t="s">
        <v>1</v>
      </c>
      <c r="F432" s="181">
        <v>3</v>
      </c>
      <c r="G432" s="43"/>
      <c r="H432" s="43"/>
      <c r="I432" s="44"/>
      <c r="J432" s="44"/>
      <c r="K432" s="44"/>
      <c r="L432" s="45"/>
    </row>
    <row r="433" spans="1:12" s="27" customFormat="1" ht="30" customHeight="1" x14ac:dyDescent="0.25">
      <c r="A433" s="49" t="s">
        <v>1503</v>
      </c>
      <c r="B433" s="42">
        <v>80587</v>
      </c>
      <c r="C433" s="42" t="s">
        <v>190</v>
      </c>
      <c r="D433" s="50" t="s">
        <v>1504</v>
      </c>
      <c r="E433" s="42" t="s">
        <v>1</v>
      </c>
      <c r="F433" s="181">
        <v>2</v>
      </c>
      <c r="G433" s="43"/>
      <c r="H433" s="43"/>
      <c r="I433" s="44"/>
      <c r="J433" s="44"/>
      <c r="K433" s="44"/>
      <c r="L433" s="45"/>
    </row>
    <row r="434" spans="1:12" s="27" customFormat="1" ht="30" customHeight="1" x14ac:dyDescent="0.25">
      <c r="A434" s="49" t="s">
        <v>1505</v>
      </c>
      <c r="B434" s="42">
        <v>80505</v>
      </c>
      <c r="C434" s="42" t="s">
        <v>190</v>
      </c>
      <c r="D434" s="50" t="s">
        <v>1506</v>
      </c>
      <c r="E434" s="42" t="s">
        <v>1</v>
      </c>
      <c r="F434" s="181">
        <v>6</v>
      </c>
      <c r="G434" s="43"/>
      <c r="H434" s="43"/>
      <c r="I434" s="44"/>
      <c r="J434" s="44"/>
      <c r="K434" s="44"/>
      <c r="L434" s="45"/>
    </row>
    <row r="435" spans="1:12" s="27" customFormat="1" ht="30" customHeight="1" x14ac:dyDescent="0.25">
      <c r="A435" s="49" t="s">
        <v>1507</v>
      </c>
      <c r="B435" s="42">
        <v>80504</v>
      </c>
      <c r="C435" s="42" t="s">
        <v>190</v>
      </c>
      <c r="D435" s="50" t="s">
        <v>1508</v>
      </c>
      <c r="E435" s="42" t="s">
        <v>1</v>
      </c>
      <c r="F435" s="181">
        <v>2</v>
      </c>
      <c r="G435" s="43"/>
      <c r="H435" s="43"/>
      <c r="I435" s="44"/>
      <c r="J435" s="44"/>
      <c r="K435" s="44"/>
      <c r="L435" s="45"/>
    </row>
    <row r="436" spans="1:12" s="27" customFormat="1" ht="20.100000000000001" customHeight="1" x14ac:dyDescent="0.25">
      <c r="A436" s="49" t="s">
        <v>1509</v>
      </c>
      <c r="B436" s="42">
        <v>80686</v>
      </c>
      <c r="C436" s="42" t="s">
        <v>190</v>
      </c>
      <c r="D436" s="50" t="s">
        <v>1510</v>
      </c>
      <c r="E436" s="42" t="s">
        <v>1</v>
      </c>
      <c r="F436" s="181">
        <v>1</v>
      </c>
      <c r="G436" s="43"/>
      <c r="H436" s="43"/>
      <c r="I436" s="44"/>
      <c r="J436" s="44"/>
      <c r="K436" s="44"/>
      <c r="L436" s="45"/>
    </row>
    <row r="437" spans="1:12" s="27" customFormat="1" ht="20.100000000000001" customHeight="1" x14ac:dyDescent="0.25">
      <c r="A437" s="49" t="s">
        <v>1511</v>
      </c>
      <c r="B437" s="42">
        <v>80573</v>
      </c>
      <c r="C437" s="42" t="s">
        <v>190</v>
      </c>
      <c r="D437" s="50" t="s">
        <v>1512</v>
      </c>
      <c r="E437" s="42" t="s">
        <v>1</v>
      </c>
      <c r="F437" s="181">
        <v>6</v>
      </c>
      <c r="G437" s="43"/>
      <c r="H437" s="43"/>
      <c r="I437" s="44"/>
      <c r="J437" s="44"/>
      <c r="K437" s="44"/>
      <c r="L437" s="45"/>
    </row>
    <row r="438" spans="1:12" s="27" customFormat="1" ht="30" customHeight="1" x14ac:dyDescent="0.25">
      <c r="A438" s="49" t="s">
        <v>1513</v>
      </c>
      <c r="B438" s="42">
        <v>80572</v>
      </c>
      <c r="C438" s="42" t="s">
        <v>190</v>
      </c>
      <c r="D438" s="50" t="s">
        <v>1514</v>
      </c>
      <c r="E438" s="42" t="s">
        <v>1</v>
      </c>
      <c r="F438" s="181">
        <v>2</v>
      </c>
      <c r="G438" s="43"/>
      <c r="H438" s="43"/>
      <c r="I438" s="44"/>
      <c r="J438" s="44"/>
      <c r="K438" s="44"/>
      <c r="L438" s="45"/>
    </row>
    <row r="439" spans="1:12" s="27" customFormat="1" ht="30" customHeight="1" x14ac:dyDescent="0.25">
      <c r="A439" s="49" t="s">
        <v>1515</v>
      </c>
      <c r="B439" s="42" t="s">
        <v>615</v>
      </c>
      <c r="C439" s="42"/>
      <c r="D439" s="50" t="s">
        <v>617</v>
      </c>
      <c r="E439" s="42" t="s">
        <v>1</v>
      </c>
      <c r="F439" s="181">
        <v>8</v>
      </c>
      <c r="G439" s="43"/>
      <c r="H439" s="43"/>
      <c r="I439" s="44"/>
      <c r="J439" s="44"/>
      <c r="K439" s="44"/>
      <c r="L439" s="45"/>
    </row>
    <row r="440" spans="1:12" s="27" customFormat="1" ht="20.100000000000001" customHeight="1" x14ac:dyDescent="0.25">
      <c r="A440" s="49" t="s">
        <v>1516</v>
      </c>
      <c r="B440" s="42">
        <v>80656</v>
      </c>
      <c r="C440" s="42" t="s">
        <v>190</v>
      </c>
      <c r="D440" s="50" t="s">
        <v>1517</v>
      </c>
      <c r="E440" s="42" t="s">
        <v>1</v>
      </c>
      <c r="F440" s="181">
        <v>1</v>
      </c>
      <c r="G440" s="43"/>
      <c r="H440" s="43"/>
      <c r="I440" s="44"/>
      <c r="J440" s="44"/>
      <c r="K440" s="44"/>
      <c r="L440" s="45"/>
    </row>
    <row r="441" spans="1:12" s="27" customFormat="1" ht="20.100000000000001" customHeight="1" x14ac:dyDescent="0.25">
      <c r="A441" s="49" t="s">
        <v>1518</v>
      </c>
      <c r="B441" s="42">
        <v>80670</v>
      </c>
      <c r="C441" s="42" t="s">
        <v>190</v>
      </c>
      <c r="D441" s="50" t="s">
        <v>1519</v>
      </c>
      <c r="E441" s="42" t="s">
        <v>1</v>
      </c>
      <c r="F441" s="181">
        <v>1</v>
      </c>
      <c r="G441" s="43"/>
      <c r="H441" s="43"/>
      <c r="I441" s="44"/>
      <c r="J441" s="44"/>
      <c r="K441" s="44"/>
      <c r="L441" s="45"/>
    </row>
    <row r="442" spans="1:12" s="27" customFormat="1" ht="20.100000000000001" customHeight="1" x14ac:dyDescent="0.25">
      <c r="A442" s="49" t="s">
        <v>1520</v>
      </c>
      <c r="B442" s="42">
        <v>80560</v>
      </c>
      <c r="C442" s="42" t="s">
        <v>190</v>
      </c>
      <c r="D442" s="50" t="s">
        <v>1521</v>
      </c>
      <c r="E442" s="42" t="s">
        <v>1</v>
      </c>
      <c r="F442" s="181">
        <v>8</v>
      </c>
      <c r="G442" s="43"/>
      <c r="H442" s="43"/>
      <c r="I442" s="44"/>
      <c r="J442" s="44"/>
      <c r="K442" s="44"/>
      <c r="L442" s="45"/>
    </row>
    <row r="443" spans="1:12" s="27" customFormat="1" ht="20.100000000000001" customHeight="1" x14ac:dyDescent="0.25">
      <c r="A443" s="49" t="s">
        <v>1522</v>
      </c>
      <c r="B443" s="42">
        <v>80555</v>
      </c>
      <c r="C443" s="42" t="s">
        <v>190</v>
      </c>
      <c r="D443" s="50" t="s">
        <v>1523</v>
      </c>
      <c r="E443" s="42" t="s">
        <v>1</v>
      </c>
      <c r="F443" s="181">
        <v>17</v>
      </c>
      <c r="G443" s="43"/>
      <c r="H443" s="43"/>
      <c r="I443" s="44"/>
      <c r="J443" s="44"/>
      <c r="K443" s="44"/>
      <c r="L443" s="45"/>
    </row>
    <row r="444" spans="1:12" s="27" customFormat="1" ht="20.100000000000001" customHeight="1" x14ac:dyDescent="0.25">
      <c r="A444" s="49" t="s">
        <v>1524</v>
      </c>
      <c r="B444" s="42">
        <v>80721</v>
      </c>
      <c r="C444" s="42" t="s">
        <v>190</v>
      </c>
      <c r="D444" s="50" t="s">
        <v>1525</v>
      </c>
      <c r="E444" s="42" t="s">
        <v>1</v>
      </c>
      <c r="F444" s="181">
        <v>2</v>
      </c>
      <c r="G444" s="43"/>
      <c r="H444" s="43"/>
      <c r="I444" s="44"/>
      <c r="J444" s="44"/>
      <c r="K444" s="44"/>
      <c r="L444" s="45"/>
    </row>
    <row r="445" spans="1:12" s="27" customFormat="1" ht="20.100000000000001" customHeight="1" x14ac:dyDescent="0.25">
      <c r="A445" s="49" t="s">
        <v>1526</v>
      </c>
      <c r="B445" s="42">
        <v>80550</v>
      </c>
      <c r="C445" s="42" t="s">
        <v>190</v>
      </c>
      <c r="D445" s="50" t="s">
        <v>1527</v>
      </c>
      <c r="E445" s="42" t="s">
        <v>1</v>
      </c>
      <c r="F445" s="181">
        <v>6</v>
      </c>
      <c r="G445" s="43"/>
      <c r="H445" s="43"/>
      <c r="I445" s="44"/>
      <c r="J445" s="44"/>
      <c r="K445" s="44"/>
      <c r="L445" s="45"/>
    </row>
    <row r="446" spans="1:12" s="27" customFormat="1" ht="20.100000000000001" customHeight="1" x14ac:dyDescent="0.25">
      <c r="A446" s="49" t="s">
        <v>1528</v>
      </c>
      <c r="B446" s="42">
        <v>80520</v>
      </c>
      <c r="C446" s="42" t="s">
        <v>190</v>
      </c>
      <c r="D446" s="50" t="s">
        <v>1529</v>
      </c>
      <c r="E446" s="42" t="s">
        <v>418</v>
      </c>
      <c r="F446" s="181">
        <v>8</v>
      </c>
      <c r="G446" s="43"/>
      <c r="H446" s="43"/>
      <c r="I446" s="44"/>
      <c r="J446" s="44"/>
      <c r="K446" s="44"/>
      <c r="L446" s="45"/>
    </row>
    <row r="447" spans="1:12" s="27" customFormat="1" ht="30" customHeight="1" x14ac:dyDescent="0.25">
      <c r="A447" s="49" t="s">
        <v>1530</v>
      </c>
      <c r="B447" s="42">
        <v>80526</v>
      </c>
      <c r="C447" s="42" t="s">
        <v>190</v>
      </c>
      <c r="D447" s="50" t="s">
        <v>1531</v>
      </c>
      <c r="E447" s="42" t="s">
        <v>1</v>
      </c>
      <c r="F447" s="181">
        <v>8</v>
      </c>
      <c r="G447" s="43"/>
      <c r="H447" s="43"/>
      <c r="I447" s="44"/>
      <c r="J447" s="44"/>
      <c r="K447" s="44"/>
      <c r="L447" s="45"/>
    </row>
    <row r="448" spans="1:12" s="27" customFormat="1" ht="20.100000000000001" customHeight="1" x14ac:dyDescent="0.25">
      <c r="A448" s="49" t="s">
        <v>1532</v>
      </c>
      <c r="B448" s="42">
        <v>80580</v>
      </c>
      <c r="C448" s="42" t="s">
        <v>190</v>
      </c>
      <c r="D448" s="50" t="s">
        <v>1533</v>
      </c>
      <c r="E448" s="42" t="s">
        <v>1</v>
      </c>
      <c r="F448" s="181">
        <v>8</v>
      </c>
      <c r="G448" s="43"/>
      <c r="H448" s="43"/>
      <c r="I448" s="44"/>
      <c r="J448" s="44"/>
      <c r="K448" s="44"/>
      <c r="L448" s="45"/>
    </row>
    <row r="449" spans="1:12" s="27" customFormat="1" ht="20.100000000000001" customHeight="1" x14ac:dyDescent="0.25">
      <c r="A449" s="49" t="s">
        <v>1534</v>
      </c>
      <c r="B449" s="42">
        <v>80680</v>
      </c>
      <c r="C449" s="42" t="s">
        <v>190</v>
      </c>
      <c r="D449" s="50" t="s">
        <v>1535</v>
      </c>
      <c r="E449" s="42" t="s">
        <v>1</v>
      </c>
      <c r="F449" s="181">
        <v>1</v>
      </c>
      <c r="G449" s="43"/>
      <c r="H449" s="43"/>
      <c r="I449" s="44"/>
      <c r="J449" s="44"/>
      <c r="K449" s="44"/>
      <c r="L449" s="45"/>
    </row>
    <row r="450" spans="1:12" s="27" customFormat="1" ht="20.100000000000001" customHeight="1" x14ac:dyDescent="0.25">
      <c r="A450" s="33" t="s">
        <v>1536</v>
      </c>
      <c r="B450" s="35"/>
      <c r="C450" s="34"/>
      <c r="D450" s="36" t="s">
        <v>1537</v>
      </c>
      <c r="E450" s="35"/>
      <c r="F450" s="179"/>
      <c r="G450" s="46"/>
      <c r="H450" s="46"/>
      <c r="I450" s="47"/>
      <c r="J450" s="47"/>
      <c r="K450" s="47"/>
      <c r="L450" s="48"/>
    </row>
    <row r="451" spans="1:12" s="27" customFormat="1" ht="20.100000000000001" customHeight="1" x14ac:dyDescent="0.25">
      <c r="A451" s="68" t="s">
        <v>1538</v>
      </c>
      <c r="B451" s="54"/>
      <c r="C451" s="54"/>
      <c r="D451" s="53" t="s">
        <v>1539</v>
      </c>
      <c r="E451" s="54"/>
      <c r="F451" s="185"/>
      <c r="G451" s="56"/>
      <c r="H451" s="56"/>
      <c r="I451" s="57"/>
      <c r="J451" s="57"/>
      <c r="K451" s="57"/>
      <c r="L451" s="58"/>
    </row>
    <row r="452" spans="1:12" s="27" customFormat="1" ht="20.100000000000001" customHeight="1" x14ac:dyDescent="0.25">
      <c r="A452" s="49" t="s">
        <v>1540</v>
      </c>
      <c r="B452" s="42">
        <v>85003</v>
      </c>
      <c r="C452" s="42" t="s">
        <v>190</v>
      </c>
      <c r="D452" s="41" t="s">
        <v>1541</v>
      </c>
      <c r="E452" s="42" t="s">
        <v>1</v>
      </c>
      <c r="F452" s="186">
        <v>10</v>
      </c>
      <c r="G452" s="43"/>
      <c r="H452" s="43"/>
      <c r="I452" s="44"/>
      <c r="J452" s="44"/>
      <c r="K452" s="44"/>
      <c r="L452" s="45"/>
    </row>
    <row r="453" spans="1:12" s="27" customFormat="1" ht="20.100000000000001" customHeight="1" x14ac:dyDescent="0.25">
      <c r="A453" s="49" t="s">
        <v>1542</v>
      </c>
      <c r="B453" s="42">
        <v>85005</v>
      </c>
      <c r="C453" s="42" t="s">
        <v>190</v>
      </c>
      <c r="D453" s="41" t="s">
        <v>1543</v>
      </c>
      <c r="E453" s="42" t="s">
        <v>1</v>
      </c>
      <c r="F453" s="186">
        <v>9</v>
      </c>
      <c r="G453" s="43"/>
      <c r="H453" s="43"/>
      <c r="I453" s="44"/>
      <c r="J453" s="44"/>
      <c r="K453" s="44"/>
      <c r="L453" s="45"/>
    </row>
    <row r="454" spans="1:12" s="27" customFormat="1" ht="20.100000000000001" customHeight="1" x14ac:dyDescent="0.25">
      <c r="A454" s="49" t="s">
        <v>1544</v>
      </c>
      <c r="B454" s="42">
        <v>85001</v>
      </c>
      <c r="C454" s="42" t="s">
        <v>190</v>
      </c>
      <c r="D454" s="41" t="s">
        <v>1545</v>
      </c>
      <c r="E454" s="42" t="s">
        <v>1</v>
      </c>
      <c r="F454" s="186">
        <v>4</v>
      </c>
      <c r="G454" s="43"/>
      <c r="H454" s="43"/>
      <c r="I454" s="44"/>
      <c r="J454" s="44"/>
      <c r="K454" s="44"/>
      <c r="L454" s="45"/>
    </row>
    <row r="455" spans="1:12" s="27" customFormat="1" ht="20.100000000000001" customHeight="1" x14ac:dyDescent="0.25">
      <c r="A455" s="49" t="s">
        <v>1546</v>
      </c>
      <c r="B455" s="42" t="s">
        <v>620</v>
      </c>
      <c r="C455" s="42"/>
      <c r="D455" s="41" t="s">
        <v>622</v>
      </c>
      <c r="E455" s="42" t="s">
        <v>1</v>
      </c>
      <c r="F455" s="186">
        <v>23</v>
      </c>
      <c r="G455" s="43"/>
      <c r="H455" s="43"/>
      <c r="I455" s="44"/>
      <c r="J455" s="44"/>
      <c r="K455" s="44"/>
      <c r="L455" s="45"/>
    </row>
    <row r="456" spans="1:12" s="27" customFormat="1" ht="20.100000000000001" customHeight="1" x14ac:dyDescent="0.25">
      <c r="A456" s="49" t="s">
        <v>1547</v>
      </c>
      <c r="B456" s="42" t="s">
        <v>215</v>
      </c>
      <c r="C456" s="42"/>
      <c r="D456" s="41" t="s">
        <v>216</v>
      </c>
      <c r="E456" s="42" t="s">
        <v>1</v>
      </c>
      <c r="F456" s="186">
        <v>50</v>
      </c>
      <c r="G456" s="43"/>
      <c r="H456" s="43"/>
      <c r="I456" s="44"/>
      <c r="J456" s="44"/>
      <c r="K456" s="44"/>
      <c r="L456" s="45"/>
    </row>
    <row r="457" spans="1:12" s="27" customFormat="1" ht="20.100000000000001" customHeight="1" x14ac:dyDescent="0.25">
      <c r="A457" s="68" t="s">
        <v>1548</v>
      </c>
      <c r="B457" s="54"/>
      <c r="C457" s="54"/>
      <c r="D457" s="53" t="s">
        <v>1549</v>
      </c>
      <c r="E457" s="54"/>
      <c r="F457" s="185"/>
      <c r="G457" s="56"/>
      <c r="H457" s="56"/>
      <c r="I457" s="57"/>
      <c r="J457" s="57"/>
      <c r="K457" s="57"/>
      <c r="L457" s="58"/>
    </row>
    <row r="458" spans="1:12" s="27" customFormat="1" ht="30" customHeight="1" x14ac:dyDescent="0.25">
      <c r="A458" s="49" t="s">
        <v>1550</v>
      </c>
      <c r="B458" s="42" t="s">
        <v>458</v>
      </c>
      <c r="C458" s="42"/>
      <c r="D458" s="41" t="s">
        <v>1551</v>
      </c>
      <c r="E458" s="42" t="s">
        <v>192</v>
      </c>
      <c r="F458" s="180">
        <v>20</v>
      </c>
      <c r="G458" s="43"/>
      <c r="H458" s="43"/>
      <c r="I458" s="44"/>
      <c r="J458" s="44"/>
      <c r="K458" s="44"/>
      <c r="L458" s="45"/>
    </row>
    <row r="459" spans="1:12" s="27" customFormat="1" ht="20.100000000000001" customHeight="1" x14ac:dyDescent="0.25">
      <c r="A459" s="49" t="s">
        <v>1552</v>
      </c>
      <c r="B459" s="42" t="s">
        <v>627</v>
      </c>
      <c r="C459" s="42"/>
      <c r="D459" s="41" t="s">
        <v>629</v>
      </c>
      <c r="E459" s="42" t="s">
        <v>1</v>
      </c>
      <c r="F459" s="180">
        <v>6</v>
      </c>
      <c r="G459" s="43"/>
      <c r="H459" s="43"/>
      <c r="I459" s="44"/>
      <c r="J459" s="44"/>
      <c r="K459" s="44"/>
      <c r="L459" s="45"/>
    </row>
    <row r="460" spans="1:12" s="27" customFormat="1" ht="20.100000000000001" customHeight="1" x14ac:dyDescent="0.25">
      <c r="A460" s="49" t="s">
        <v>1553</v>
      </c>
      <c r="B460" s="42">
        <v>71598</v>
      </c>
      <c r="C460" s="42" t="s">
        <v>190</v>
      </c>
      <c r="D460" s="41" t="s">
        <v>1554</v>
      </c>
      <c r="E460" s="42" t="s">
        <v>1</v>
      </c>
      <c r="F460" s="180">
        <v>29</v>
      </c>
      <c r="G460" s="43"/>
      <c r="H460" s="43"/>
      <c r="I460" s="44"/>
      <c r="J460" s="44"/>
      <c r="K460" s="44"/>
      <c r="L460" s="45"/>
    </row>
    <row r="461" spans="1:12" s="27" customFormat="1" ht="20.100000000000001" customHeight="1" x14ac:dyDescent="0.25">
      <c r="A461" s="49" t="s">
        <v>1555</v>
      </c>
      <c r="B461" s="42">
        <v>71201</v>
      </c>
      <c r="C461" s="42" t="s">
        <v>190</v>
      </c>
      <c r="D461" s="41" t="s">
        <v>377</v>
      </c>
      <c r="E461" s="42" t="s">
        <v>32</v>
      </c>
      <c r="F461" s="180">
        <v>250</v>
      </c>
      <c r="G461" s="43"/>
      <c r="H461" s="43"/>
      <c r="I461" s="44"/>
      <c r="J461" s="44"/>
      <c r="K461" s="44"/>
      <c r="L461" s="45"/>
    </row>
    <row r="462" spans="1:12" s="27" customFormat="1" ht="20.100000000000001" customHeight="1" x14ac:dyDescent="0.25">
      <c r="A462" s="49" t="s">
        <v>1556</v>
      </c>
      <c r="B462" s="42">
        <v>71141</v>
      </c>
      <c r="C462" s="42" t="s">
        <v>190</v>
      </c>
      <c r="D462" s="41" t="s">
        <v>1116</v>
      </c>
      <c r="E462" s="42" t="s">
        <v>1</v>
      </c>
      <c r="F462" s="180">
        <v>5</v>
      </c>
      <c r="G462" s="43"/>
      <c r="H462" s="43"/>
      <c r="I462" s="44"/>
      <c r="J462" s="44"/>
      <c r="K462" s="44"/>
      <c r="L462" s="45"/>
    </row>
    <row r="463" spans="1:12" s="27" customFormat="1" ht="20.100000000000001" customHeight="1" x14ac:dyDescent="0.25">
      <c r="A463" s="49" t="s">
        <v>1557</v>
      </c>
      <c r="B463" s="42">
        <v>71741</v>
      </c>
      <c r="C463" s="42" t="s">
        <v>190</v>
      </c>
      <c r="D463" s="41" t="s">
        <v>1130</v>
      </c>
      <c r="E463" s="42" t="s">
        <v>1</v>
      </c>
      <c r="F463" s="180">
        <v>84</v>
      </c>
      <c r="G463" s="43"/>
      <c r="H463" s="43"/>
      <c r="I463" s="44"/>
      <c r="J463" s="44"/>
      <c r="K463" s="44"/>
      <c r="L463" s="45"/>
    </row>
    <row r="464" spans="1:12" s="27" customFormat="1" ht="20.100000000000001" customHeight="1" x14ac:dyDescent="0.25">
      <c r="A464" s="49" t="s">
        <v>1558</v>
      </c>
      <c r="B464" s="42">
        <v>70563</v>
      </c>
      <c r="C464" s="42" t="s">
        <v>190</v>
      </c>
      <c r="D464" s="41" t="s">
        <v>378</v>
      </c>
      <c r="E464" s="42" t="s">
        <v>32</v>
      </c>
      <c r="F464" s="180">
        <v>750</v>
      </c>
      <c r="G464" s="43"/>
      <c r="H464" s="43"/>
      <c r="I464" s="44"/>
      <c r="J464" s="44"/>
      <c r="K464" s="44"/>
      <c r="L464" s="45"/>
    </row>
    <row r="465" spans="1:12" s="27" customFormat="1" ht="20.100000000000001" customHeight="1" x14ac:dyDescent="0.25">
      <c r="A465" s="68" t="s">
        <v>1559</v>
      </c>
      <c r="B465" s="54"/>
      <c r="C465" s="54"/>
      <c r="D465" s="53" t="s">
        <v>1560</v>
      </c>
      <c r="E465" s="54"/>
      <c r="F465" s="185"/>
      <c r="G465" s="56"/>
      <c r="H465" s="56"/>
      <c r="I465" s="57"/>
      <c r="J465" s="57"/>
      <c r="K465" s="57"/>
      <c r="L465" s="58"/>
    </row>
    <row r="466" spans="1:12" s="27" customFormat="1" ht="20.100000000000001" customHeight="1" x14ac:dyDescent="0.25">
      <c r="A466" s="49" t="s">
        <v>1561</v>
      </c>
      <c r="B466" s="42">
        <v>82379</v>
      </c>
      <c r="C466" s="42" t="s">
        <v>190</v>
      </c>
      <c r="D466" s="41" t="s">
        <v>1562</v>
      </c>
      <c r="E466" s="42" t="s">
        <v>32</v>
      </c>
      <c r="F466" s="180">
        <v>6</v>
      </c>
      <c r="G466" s="43"/>
      <c r="H466" s="43"/>
      <c r="I466" s="44"/>
      <c r="J466" s="44"/>
      <c r="K466" s="44"/>
      <c r="L466" s="45"/>
    </row>
    <row r="467" spans="1:12" s="27" customFormat="1" ht="20.100000000000001" customHeight="1" x14ac:dyDescent="0.25">
      <c r="A467" s="49" t="s">
        <v>1563</v>
      </c>
      <c r="B467" s="42">
        <v>85062</v>
      </c>
      <c r="C467" s="42" t="s">
        <v>190</v>
      </c>
      <c r="D467" s="41" t="s">
        <v>1564</v>
      </c>
      <c r="E467" s="42" t="s">
        <v>1</v>
      </c>
      <c r="F467" s="180">
        <v>2</v>
      </c>
      <c r="G467" s="43"/>
      <c r="H467" s="43"/>
      <c r="I467" s="44"/>
      <c r="J467" s="44"/>
      <c r="K467" s="44"/>
      <c r="L467" s="45"/>
    </row>
    <row r="468" spans="1:12" s="27" customFormat="1" ht="20.100000000000001" customHeight="1" x14ac:dyDescent="0.25">
      <c r="A468" s="49" t="s">
        <v>1565</v>
      </c>
      <c r="B468" s="42" t="s">
        <v>630</v>
      </c>
      <c r="C468" s="42"/>
      <c r="D468" s="41" t="s">
        <v>632</v>
      </c>
      <c r="E468" s="42" t="s">
        <v>1</v>
      </c>
      <c r="F468" s="180">
        <v>5</v>
      </c>
      <c r="G468" s="43"/>
      <c r="H468" s="43"/>
      <c r="I468" s="44"/>
      <c r="J468" s="44"/>
      <c r="K468" s="44"/>
      <c r="L468" s="45"/>
    </row>
    <row r="469" spans="1:12" s="27" customFormat="1" ht="20.100000000000001" customHeight="1" x14ac:dyDescent="0.25">
      <c r="A469" s="49" t="s">
        <v>1566</v>
      </c>
      <c r="B469" s="42">
        <v>85077</v>
      </c>
      <c r="C469" s="42" t="s">
        <v>190</v>
      </c>
      <c r="D469" s="41" t="s">
        <v>1567</v>
      </c>
      <c r="E469" s="42" t="s">
        <v>1</v>
      </c>
      <c r="F469" s="180">
        <v>3</v>
      </c>
      <c r="G469" s="43"/>
      <c r="H469" s="43"/>
      <c r="I469" s="44"/>
      <c r="J469" s="44"/>
      <c r="K469" s="44"/>
      <c r="L469" s="45"/>
    </row>
    <row r="470" spans="1:12" s="27" customFormat="1" ht="20.100000000000001" customHeight="1" x14ac:dyDescent="0.25">
      <c r="A470" s="49" t="s">
        <v>1568</v>
      </c>
      <c r="B470" s="42">
        <v>80910</v>
      </c>
      <c r="C470" s="42" t="s">
        <v>190</v>
      </c>
      <c r="D470" s="41" t="s">
        <v>1569</v>
      </c>
      <c r="E470" s="42" t="s">
        <v>1</v>
      </c>
      <c r="F470" s="180">
        <v>2</v>
      </c>
      <c r="G470" s="43"/>
      <c r="H470" s="43"/>
      <c r="I470" s="44"/>
      <c r="J470" s="44"/>
      <c r="K470" s="44"/>
      <c r="L470" s="45"/>
    </row>
    <row r="471" spans="1:12" s="27" customFormat="1" ht="20.100000000000001" customHeight="1" x14ac:dyDescent="0.25">
      <c r="A471" s="49" t="s">
        <v>1570</v>
      </c>
      <c r="B471" s="42" t="s">
        <v>636</v>
      </c>
      <c r="C471" s="42"/>
      <c r="D471" s="41" t="s">
        <v>638</v>
      </c>
      <c r="E471" s="42" t="s">
        <v>1</v>
      </c>
      <c r="F471" s="180">
        <v>4</v>
      </c>
      <c r="G471" s="43"/>
      <c r="H471" s="43"/>
      <c r="I471" s="44"/>
      <c r="J471" s="44"/>
      <c r="K471" s="44"/>
      <c r="L471" s="45"/>
    </row>
    <row r="472" spans="1:12" s="27" customFormat="1" ht="20.100000000000001" customHeight="1" x14ac:dyDescent="0.25">
      <c r="A472" s="33" t="s">
        <v>1571</v>
      </c>
      <c r="B472" s="35"/>
      <c r="C472" s="35"/>
      <c r="D472" s="36" t="s">
        <v>1572</v>
      </c>
      <c r="E472" s="35"/>
      <c r="F472" s="179"/>
      <c r="G472" s="46"/>
      <c r="H472" s="46"/>
      <c r="I472" s="47"/>
      <c r="J472" s="47"/>
      <c r="K472" s="47"/>
      <c r="L472" s="48"/>
    </row>
    <row r="473" spans="1:12" s="27" customFormat="1" ht="20.100000000000001" customHeight="1" x14ac:dyDescent="0.25">
      <c r="A473" s="52" t="s">
        <v>1573</v>
      </c>
      <c r="B473" s="54"/>
      <c r="C473" s="54"/>
      <c r="D473" s="55" t="s">
        <v>1574</v>
      </c>
      <c r="E473" s="54"/>
      <c r="F473" s="182"/>
      <c r="G473" s="56"/>
      <c r="H473" s="56"/>
      <c r="I473" s="57"/>
      <c r="J473" s="57"/>
      <c r="K473" s="57"/>
      <c r="L473" s="58"/>
    </row>
    <row r="474" spans="1:12" s="27" customFormat="1" ht="30" customHeight="1" x14ac:dyDescent="0.25">
      <c r="A474" s="40" t="s">
        <v>1575</v>
      </c>
      <c r="B474" s="42" t="s">
        <v>294</v>
      </c>
      <c r="C474" s="42"/>
      <c r="D474" s="50" t="s">
        <v>127</v>
      </c>
      <c r="E474" s="42" t="s">
        <v>1</v>
      </c>
      <c r="F474" s="181">
        <v>2</v>
      </c>
      <c r="G474" s="43"/>
      <c r="H474" s="43"/>
      <c r="I474" s="44"/>
      <c r="J474" s="44"/>
      <c r="K474" s="44"/>
      <c r="L474" s="45"/>
    </row>
    <row r="475" spans="1:12" s="27" customFormat="1" ht="30" customHeight="1" x14ac:dyDescent="0.25">
      <c r="A475" s="40" t="s">
        <v>1576</v>
      </c>
      <c r="B475" s="42" t="s">
        <v>295</v>
      </c>
      <c r="C475" s="42"/>
      <c r="D475" s="50" t="s">
        <v>128</v>
      </c>
      <c r="E475" s="42" t="s">
        <v>1</v>
      </c>
      <c r="F475" s="181">
        <v>1</v>
      </c>
      <c r="G475" s="43"/>
      <c r="H475" s="43"/>
      <c r="I475" s="44"/>
      <c r="J475" s="44"/>
      <c r="K475" s="44"/>
      <c r="L475" s="45"/>
    </row>
    <row r="476" spans="1:12" s="27" customFormat="1" ht="30" customHeight="1" x14ac:dyDescent="0.25">
      <c r="A476" s="40" t="s">
        <v>1577</v>
      </c>
      <c r="B476" s="42" t="s">
        <v>296</v>
      </c>
      <c r="C476" s="42"/>
      <c r="D476" s="50" t="s">
        <v>129</v>
      </c>
      <c r="E476" s="42" t="s">
        <v>1</v>
      </c>
      <c r="F476" s="181">
        <v>4</v>
      </c>
      <c r="G476" s="43"/>
      <c r="H476" s="43"/>
      <c r="I476" s="44"/>
      <c r="J476" s="44"/>
      <c r="K476" s="44"/>
      <c r="L476" s="45"/>
    </row>
    <row r="477" spans="1:12" s="27" customFormat="1" ht="30" customHeight="1" x14ac:dyDescent="0.25">
      <c r="A477" s="40" t="s">
        <v>1578</v>
      </c>
      <c r="B477" s="42" t="s">
        <v>297</v>
      </c>
      <c r="C477" s="42"/>
      <c r="D477" s="50" t="s">
        <v>298</v>
      </c>
      <c r="E477" s="42" t="s">
        <v>1</v>
      </c>
      <c r="F477" s="181">
        <v>1</v>
      </c>
      <c r="G477" s="43"/>
      <c r="H477" s="43"/>
      <c r="I477" s="44"/>
      <c r="J477" s="44"/>
      <c r="K477" s="44"/>
      <c r="L477" s="45"/>
    </row>
    <row r="478" spans="1:12" s="27" customFormat="1" ht="30" customHeight="1" x14ac:dyDescent="0.25">
      <c r="A478" s="40" t="s">
        <v>1579</v>
      </c>
      <c r="B478" s="42" t="s">
        <v>640</v>
      </c>
      <c r="C478" s="42"/>
      <c r="D478" s="41" t="s">
        <v>642</v>
      </c>
      <c r="E478" s="42" t="s">
        <v>32</v>
      </c>
      <c r="F478" s="180">
        <v>37</v>
      </c>
      <c r="G478" s="43"/>
      <c r="H478" s="43"/>
      <c r="I478" s="44"/>
      <c r="J478" s="44"/>
      <c r="K478" s="44"/>
      <c r="L478" s="45"/>
    </row>
    <row r="479" spans="1:12" s="27" customFormat="1" ht="30" customHeight="1" x14ac:dyDescent="0.25">
      <c r="A479" s="40" t="s">
        <v>1580</v>
      </c>
      <c r="B479" s="42" t="s">
        <v>307</v>
      </c>
      <c r="C479" s="42"/>
      <c r="D479" s="50" t="s">
        <v>309</v>
      </c>
      <c r="E479" s="42" t="s">
        <v>32</v>
      </c>
      <c r="F479" s="181">
        <v>37</v>
      </c>
      <c r="G479" s="43"/>
      <c r="H479" s="43"/>
      <c r="I479" s="44"/>
      <c r="J479" s="44"/>
      <c r="K479" s="44"/>
      <c r="L479" s="45"/>
    </row>
    <row r="480" spans="1:12" s="27" customFormat="1" ht="20.100000000000001" customHeight="1" x14ac:dyDescent="0.25">
      <c r="A480" s="40" t="s">
        <v>1581</v>
      </c>
      <c r="B480" s="42" t="s">
        <v>645</v>
      </c>
      <c r="C480" s="42"/>
      <c r="D480" s="41" t="s">
        <v>647</v>
      </c>
      <c r="E480" s="42" t="s">
        <v>225</v>
      </c>
      <c r="F480" s="180">
        <v>18</v>
      </c>
      <c r="G480" s="43"/>
      <c r="H480" s="43"/>
      <c r="I480" s="44"/>
      <c r="J480" s="44"/>
      <c r="K480" s="44"/>
      <c r="L480" s="45"/>
    </row>
    <row r="481" spans="1:12" s="27" customFormat="1" ht="20.100000000000001" customHeight="1" x14ac:dyDescent="0.25">
      <c r="A481" s="40" t="s">
        <v>1582</v>
      </c>
      <c r="B481" s="42" t="s">
        <v>648</v>
      </c>
      <c r="C481" s="42"/>
      <c r="D481" s="50" t="s">
        <v>650</v>
      </c>
      <c r="E481" s="42" t="s">
        <v>651</v>
      </c>
      <c r="F481" s="181">
        <v>2</v>
      </c>
      <c r="G481" s="43"/>
      <c r="H481" s="43"/>
      <c r="I481" s="44"/>
      <c r="J481" s="44"/>
      <c r="K481" s="44"/>
      <c r="L481" s="45"/>
    </row>
    <row r="482" spans="1:12" s="27" customFormat="1" ht="30" customHeight="1" x14ac:dyDescent="0.25">
      <c r="A482" s="40" t="s">
        <v>1583</v>
      </c>
      <c r="B482" s="42" t="s">
        <v>652</v>
      </c>
      <c r="C482" s="42"/>
      <c r="D482" s="50" t="s">
        <v>654</v>
      </c>
      <c r="E482" s="42" t="s">
        <v>1</v>
      </c>
      <c r="F482" s="181">
        <v>2</v>
      </c>
      <c r="G482" s="43"/>
      <c r="H482" s="43"/>
      <c r="I482" s="44"/>
      <c r="J482" s="44"/>
      <c r="K482" s="44"/>
      <c r="L482" s="45"/>
    </row>
    <row r="483" spans="1:12" s="27" customFormat="1" ht="20.100000000000001" customHeight="1" x14ac:dyDescent="0.25">
      <c r="A483" s="52" t="s">
        <v>1584</v>
      </c>
      <c r="B483" s="54"/>
      <c r="C483" s="54"/>
      <c r="D483" s="55" t="s">
        <v>1585</v>
      </c>
      <c r="E483" s="54"/>
      <c r="F483" s="182"/>
      <c r="G483" s="56"/>
      <c r="H483" s="56"/>
      <c r="I483" s="57"/>
      <c r="J483" s="57"/>
      <c r="K483" s="57"/>
      <c r="L483" s="58"/>
    </row>
    <row r="484" spans="1:12" s="27" customFormat="1" ht="30" customHeight="1" x14ac:dyDescent="0.25">
      <c r="A484" s="49" t="s">
        <v>1586</v>
      </c>
      <c r="B484" s="74" t="s">
        <v>656</v>
      </c>
      <c r="C484" s="42"/>
      <c r="D484" s="41" t="s">
        <v>658</v>
      </c>
      <c r="E484" s="42" t="s">
        <v>32</v>
      </c>
      <c r="F484" s="180">
        <v>349</v>
      </c>
      <c r="G484" s="43"/>
      <c r="H484" s="43"/>
      <c r="I484" s="44"/>
      <c r="J484" s="44"/>
      <c r="K484" s="44"/>
      <c r="L484" s="45"/>
    </row>
    <row r="485" spans="1:12" s="27" customFormat="1" ht="30" customHeight="1" x14ac:dyDescent="0.25">
      <c r="A485" s="49" t="s">
        <v>1587</v>
      </c>
      <c r="B485" s="42" t="s">
        <v>661</v>
      </c>
      <c r="C485" s="42"/>
      <c r="D485" s="41" t="s">
        <v>642</v>
      </c>
      <c r="E485" s="42" t="s">
        <v>32</v>
      </c>
      <c r="F485" s="180">
        <v>637</v>
      </c>
      <c r="G485" s="43"/>
      <c r="H485" s="43"/>
      <c r="I485" s="44"/>
      <c r="J485" s="44"/>
      <c r="K485" s="44"/>
      <c r="L485" s="45"/>
    </row>
    <row r="486" spans="1:12" s="27" customFormat="1" ht="30" customHeight="1" x14ac:dyDescent="0.25">
      <c r="A486" s="49" t="s">
        <v>1588</v>
      </c>
      <c r="B486" s="42" t="s">
        <v>662</v>
      </c>
      <c r="C486" s="42"/>
      <c r="D486" s="41" t="s">
        <v>664</v>
      </c>
      <c r="E486" s="42" t="s">
        <v>32</v>
      </c>
      <c r="F486" s="180">
        <v>130</v>
      </c>
      <c r="G486" s="43"/>
      <c r="H486" s="43"/>
      <c r="I486" s="44"/>
      <c r="J486" s="44"/>
      <c r="K486" s="44"/>
      <c r="L486" s="45"/>
    </row>
    <row r="487" spans="1:12" s="27" customFormat="1" ht="30" customHeight="1" x14ac:dyDescent="0.25">
      <c r="A487" s="49" t="s">
        <v>1589</v>
      </c>
      <c r="B487" s="42" t="s">
        <v>667</v>
      </c>
      <c r="C487" s="42"/>
      <c r="D487" s="41" t="s">
        <v>669</v>
      </c>
      <c r="E487" s="42" t="s">
        <v>32</v>
      </c>
      <c r="F487" s="180">
        <v>518</v>
      </c>
      <c r="G487" s="43"/>
      <c r="H487" s="43"/>
      <c r="I487" s="44"/>
      <c r="J487" s="44"/>
      <c r="K487" s="44"/>
      <c r="L487" s="45"/>
    </row>
    <row r="488" spans="1:12" s="27" customFormat="1" ht="30" customHeight="1" x14ac:dyDescent="0.25">
      <c r="A488" s="49" t="s">
        <v>1590</v>
      </c>
      <c r="B488" s="42" t="s">
        <v>324</v>
      </c>
      <c r="C488" s="42"/>
      <c r="D488" s="41" t="s">
        <v>130</v>
      </c>
      <c r="E488" s="42" t="s">
        <v>1</v>
      </c>
      <c r="F488" s="180">
        <v>5</v>
      </c>
      <c r="G488" s="43"/>
      <c r="H488" s="43"/>
      <c r="I488" s="44"/>
      <c r="J488" s="44"/>
      <c r="K488" s="44"/>
      <c r="L488" s="45"/>
    </row>
    <row r="489" spans="1:12" s="27" customFormat="1" ht="30" customHeight="1" x14ac:dyDescent="0.25">
      <c r="A489" s="49" t="s">
        <v>1591</v>
      </c>
      <c r="B489" s="42" t="s">
        <v>325</v>
      </c>
      <c r="C489" s="42"/>
      <c r="D489" s="41" t="s">
        <v>131</v>
      </c>
      <c r="E489" s="42" t="s">
        <v>1</v>
      </c>
      <c r="F489" s="180">
        <v>17</v>
      </c>
      <c r="G489" s="43"/>
      <c r="H489" s="43"/>
      <c r="I489" s="44"/>
      <c r="J489" s="44"/>
      <c r="K489" s="44"/>
      <c r="L489" s="45"/>
    </row>
    <row r="490" spans="1:12" s="27" customFormat="1" ht="30" customHeight="1" x14ac:dyDescent="0.25">
      <c r="A490" s="49" t="s">
        <v>1592</v>
      </c>
      <c r="B490" s="42" t="s">
        <v>326</v>
      </c>
      <c r="C490" s="42"/>
      <c r="D490" s="41" t="s">
        <v>132</v>
      </c>
      <c r="E490" s="42" t="s">
        <v>1</v>
      </c>
      <c r="F490" s="180">
        <v>6</v>
      </c>
      <c r="G490" s="43"/>
      <c r="H490" s="43"/>
      <c r="I490" s="44"/>
      <c r="J490" s="44"/>
      <c r="K490" s="44"/>
      <c r="L490" s="45"/>
    </row>
    <row r="491" spans="1:12" s="27" customFormat="1" ht="30" customHeight="1" x14ac:dyDescent="0.25">
      <c r="A491" s="49" t="s">
        <v>1593</v>
      </c>
      <c r="B491" s="42" t="s">
        <v>327</v>
      </c>
      <c r="C491" s="42"/>
      <c r="D491" s="41" t="s">
        <v>133</v>
      </c>
      <c r="E491" s="42" t="s">
        <v>1</v>
      </c>
      <c r="F491" s="180">
        <v>12</v>
      </c>
      <c r="G491" s="43"/>
      <c r="H491" s="43"/>
      <c r="I491" s="44"/>
      <c r="J491" s="44"/>
      <c r="K491" s="44"/>
      <c r="L491" s="45"/>
    </row>
    <row r="492" spans="1:12" s="27" customFormat="1" ht="30" customHeight="1" x14ac:dyDescent="0.25">
      <c r="A492" s="49" t="s">
        <v>1594</v>
      </c>
      <c r="B492" s="42" t="s">
        <v>328</v>
      </c>
      <c r="C492" s="42"/>
      <c r="D492" s="41" t="s">
        <v>134</v>
      </c>
      <c r="E492" s="42" t="s">
        <v>1</v>
      </c>
      <c r="F492" s="180">
        <v>2</v>
      </c>
      <c r="G492" s="43"/>
      <c r="H492" s="43"/>
      <c r="I492" s="44"/>
      <c r="J492" s="44"/>
      <c r="K492" s="44"/>
      <c r="L492" s="45"/>
    </row>
    <row r="493" spans="1:12" s="27" customFormat="1" ht="30" customHeight="1" x14ac:dyDescent="0.25">
      <c r="A493" s="49" t="s">
        <v>1595</v>
      </c>
      <c r="B493" s="42" t="s">
        <v>329</v>
      </c>
      <c r="C493" s="42"/>
      <c r="D493" s="41" t="s">
        <v>135</v>
      </c>
      <c r="E493" s="42" t="s">
        <v>1</v>
      </c>
      <c r="F493" s="180">
        <v>3</v>
      </c>
      <c r="G493" s="43"/>
      <c r="H493" s="43"/>
      <c r="I493" s="44"/>
      <c r="J493" s="44"/>
      <c r="K493" s="44"/>
      <c r="L493" s="45"/>
    </row>
    <row r="494" spans="1:12" s="27" customFormat="1" ht="30" customHeight="1" x14ac:dyDescent="0.25">
      <c r="A494" s="49" t="s">
        <v>1596</v>
      </c>
      <c r="B494" s="42" t="s">
        <v>330</v>
      </c>
      <c r="C494" s="42"/>
      <c r="D494" s="41" t="s">
        <v>136</v>
      </c>
      <c r="E494" s="42" t="s">
        <v>1</v>
      </c>
      <c r="F494" s="180">
        <v>1</v>
      </c>
      <c r="G494" s="43"/>
      <c r="H494" s="43"/>
      <c r="I494" s="44"/>
      <c r="J494" s="44"/>
      <c r="K494" s="44"/>
      <c r="L494" s="45"/>
    </row>
    <row r="495" spans="1:12" s="27" customFormat="1" ht="30" customHeight="1" x14ac:dyDescent="0.25">
      <c r="A495" s="49" t="s">
        <v>1597</v>
      </c>
      <c r="B495" s="42" t="s">
        <v>331</v>
      </c>
      <c r="C495" s="42"/>
      <c r="D495" s="41" t="s">
        <v>137</v>
      </c>
      <c r="E495" s="42" t="s">
        <v>1</v>
      </c>
      <c r="F495" s="180">
        <v>5</v>
      </c>
      <c r="G495" s="43"/>
      <c r="H495" s="43"/>
      <c r="I495" s="44"/>
      <c r="J495" s="44"/>
      <c r="K495" s="44"/>
      <c r="L495" s="45"/>
    </row>
    <row r="496" spans="1:12" s="27" customFormat="1" ht="30" customHeight="1" x14ac:dyDescent="0.25">
      <c r="A496" s="49" t="s">
        <v>1598</v>
      </c>
      <c r="B496" s="42" t="s">
        <v>332</v>
      </c>
      <c r="C496" s="42"/>
      <c r="D496" s="41" t="s">
        <v>138</v>
      </c>
      <c r="E496" s="42" t="s">
        <v>1</v>
      </c>
      <c r="F496" s="180">
        <v>3</v>
      </c>
      <c r="G496" s="43"/>
      <c r="H496" s="43"/>
      <c r="I496" s="44"/>
      <c r="J496" s="44"/>
      <c r="K496" s="44"/>
      <c r="L496" s="45"/>
    </row>
    <row r="497" spans="1:12" s="27" customFormat="1" ht="30" customHeight="1" x14ac:dyDescent="0.25">
      <c r="A497" s="49" t="s">
        <v>1599</v>
      </c>
      <c r="B497" s="42" t="s">
        <v>333</v>
      </c>
      <c r="C497" s="42"/>
      <c r="D497" s="41" t="s">
        <v>139</v>
      </c>
      <c r="E497" s="42" t="s">
        <v>1</v>
      </c>
      <c r="F497" s="180">
        <v>16</v>
      </c>
      <c r="G497" s="43"/>
      <c r="H497" s="43"/>
      <c r="I497" s="44"/>
      <c r="J497" s="44"/>
      <c r="K497" s="44"/>
      <c r="L497" s="45"/>
    </row>
    <row r="498" spans="1:12" s="27" customFormat="1" ht="30" customHeight="1" x14ac:dyDescent="0.25">
      <c r="A498" s="49" t="s">
        <v>1600</v>
      </c>
      <c r="B498" s="42" t="s">
        <v>334</v>
      </c>
      <c r="C498" s="42"/>
      <c r="D498" s="41" t="s">
        <v>140</v>
      </c>
      <c r="E498" s="42" t="s">
        <v>1</v>
      </c>
      <c r="F498" s="180">
        <v>7</v>
      </c>
      <c r="G498" s="43"/>
      <c r="H498" s="43"/>
      <c r="I498" s="44"/>
      <c r="J498" s="44"/>
      <c r="K498" s="44"/>
      <c r="L498" s="45"/>
    </row>
    <row r="499" spans="1:12" s="27" customFormat="1" ht="30" customHeight="1" x14ac:dyDescent="0.25">
      <c r="A499" s="49" t="s">
        <v>1601</v>
      </c>
      <c r="B499" s="42" t="s">
        <v>335</v>
      </c>
      <c r="C499" s="42"/>
      <c r="D499" s="41" t="s">
        <v>141</v>
      </c>
      <c r="E499" s="42" t="s">
        <v>1</v>
      </c>
      <c r="F499" s="180">
        <v>1</v>
      </c>
      <c r="G499" s="43"/>
      <c r="H499" s="43"/>
      <c r="I499" s="44"/>
      <c r="J499" s="44"/>
      <c r="K499" s="44"/>
      <c r="L499" s="45"/>
    </row>
    <row r="500" spans="1:12" s="27" customFormat="1" ht="30" customHeight="1" x14ac:dyDescent="0.25">
      <c r="A500" s="49" t="s">
        <v>1602</v>
      </c>
      <c r="B500" s="42" t="s">
        <v>336</v>
      </c>
      <c r="C500" s="42"/>
      <c r="D500" s="41" t="s">
        <v>142</v>
      </c>
      <c r="E500" s="42" t="s">
        <v>1</v>
      </c>
      <c r="F500" s="180">
        <v>2</v>
      </c>
      <c r="G500" s="43"/>
      <c r="H500" s="43"/>
      <c r="I500" s="44"/>
      <c r="J500" s="44"/>
      <c r="K500" s="44"/>
      <c r="L500" s="45"/>
    </row>
    <row r="501" spans="1:12" s="27" customFormat="1" ht="30" customHeight="1" x14ac:dyDescent="0.25">
      <c r="A501" s="49" t="s">
        <v>1603</v>
      </c>
      <c r="B501" s="42" t="s">
        <v>337</v>
      </c>
      <c r="C501" s="42"/>
      <c r="D501" s="41" t="s">
        <v>143</v>
      </c>
      <c r="E501" s="42" t="s">
        <v>1</v>
      </c>
      <c r="F501" s="180">
        <v>8</v>
      </c>
      <c r="G501" s="43"/>
      <c r="H501" s="43"/>
      <c r="I501" s="44"/>
      <c r="J501" s="44"/>
      <c r="K501" s="44"/>
      <c r="L501" s="45"/>
    </row>
    <row r="502" spans="1:12" s="27" customFormat="1" ht="30" customHeight="1" x14ac:dyDescent="0.25">
      <c r="A502" s="49" t="s">
        <v>1604</v>
      </c>
      <c r="B502" s="42" t="s">
        <v>338</v>
      </c>
      <c r="C502" s="42"/>
      <c r="D502" s="41" t="s">
        <v>144</v>
      </c>
      <c r="E502" s="42" t="s">
        <v>1</v>
      </c>
      <c r="F502" s="180">
        <v>4</v>
      </c>
      <c r="G502" s="43"/>
      <c r="H502" s="43"/>
      <c r="I502" s="44"/>
      <c r="J502" s="44"/>
      <c r="K502" s="44"/>
      <c r="L502" s="45"/>
    </row>
    <row r="503" spans="1:12" s="27" customFormat="1" ht="20.100000000000001" customHeight="1" x14ac:dyDescent="0.25">
      <c r="A503" s="49" t="s">
        <v>1605</v>
      </c>
      <c r="B503" s="42" t="s">
        <v>339</v>
      </c>
      <c r="C503" s="42"/>
      <c r="D503" s="41" t="s">
        <v>145</v>
      </c>
      <c r="E503" s="42" t="s">
        <v>1</v>
      </c>
      <c r="F503" s="180">
        <v>2</v>
      </c>
      <c r="G503" s="43"/>
      <c r="H503" s="43"/>
      <c r="I503" s="44"/>
      <c r="J503" s="44"/>
      <c r="K503" s="44"/>
      <c r="L503" s="45"/>
    </row>
    <row r="504" spans="1:12" s="27" customFormat="1" ht="20.100000000000001" customHeight="1" x14ac:dyDescent="0.25">
      <c r="A504" s="49" t="s">
        <v>1606</v>
      </c>
      <c r="B504" s="42" t="s">
        <v>340</v>
      </c>
      <c r="C504" s="42"/>
      <c r="D504" s="41" t="s">
        <v>146</v>
      </c>
      <c r="E504" s="42" t="s">
        <v>1</v>
      </c>
      <c r="F504" s="180">
        <v>2</v>
      </c>
      <c r="G504" s="43"/>
      <c r="H504" s="43"/>
      <c r="I504" s="44"/>
      <c r="J504" s="44"/>
      <c r="K504" s="44"/>
      <c r="L504" s="45"/>
    </row>
    <row r="505" spans="1:12" s="27" customFormat="1" ht="20.100000000000001" customHeight="1" x14ac:dyDescent="0.25">
      <c r="A505" s="49" t="s">
        <v>1607</v>
      </c>
      <c r="B505" s="42" t="s">
        <v>341</v>
      </c>
      <c r="C505" s="42"/>
      <c r="D505" s="41" t="s">
        <v>147</v>
      </c>
      <c r="E505" s="42" t="s">
        <v>1</v>
      </c>
      <c r="F505" s="180">
        <v>1</v>
      </c>
      <c r="G505" s="43"/>
      <c r="H505" s="43"/>
      <c r="I505" s="44"/>
      <c r="J505" s="44"/>
      <c r="K505" s="44"/>
      <c r="L505" s="45"/>
    </row>
    <row r="506" spans="1:12" s="27" customFormat="1" ht="20.100000000000001" customHeight="1" x14ac:dyDescent="0.25">
      <c r="A506" s="49" t="s">
        <v>1608</v>
      </c>
      <c r="B506" s="42" t="s">
        <v>672</v>
      </c>
      <c r="C506" s="42"/>
      <c r="D506" s="41" t="s">
        <v>674</v>
      </c>
      <c r="E506" s="42" t="s">
        <v>32</v>
      </c>
      <c r="F506" s="180">
        <v>915</v>
      </c>
      <c r="G506" s="43"/>
      <c r="H506" s="43"/>
      <c r="I506" s="44"/>
      <c r="J506" s="44"/>
      <c r="K506" s="44"/>
      <c r="L506" s="45"/>
    </row>
    <row r="507" spans="1:12" s="27" customFormat="1" ht="30" customHeight="1" x14ac:dyDescent="0.25">
      <c r="A507" s="49" t="s">
        <v>1609</v>
      </c>
      <c r="B507" s="42">
        <v>81003</v>
      </c>
      <c r="C507" s="42" t="s">
        <v>190</v>
      </c>
      <c r="D507" s="41" t="s">
        <v>1610</v>
      </c>
      <c r="E507" s="42" t="s">
        <v>32</v>
      </c>
      <c r="F507" s="180">
        <v>500</v>
      </c>
      <c r="G507" s="43"/>
      <c r="H507" s="43"/>
      <c r="I507" s="44"/>
      <c r="J507" s="44"/>
      <c r="K507" s="44"/>
      <c r="L507" s="45"/>
    </row>
    <row r="508" spans="1:12" s="27" customFormat="1" ht="30" customHeight="1" x14ac:dyDescent="0.25">
      <c r="A508" s="49" t="s">
        <v>1611</v>
      </c>
      <c r="B508" s="42">
        <v>81004</v>
      </c>
      <c r="C508" s="42" t="s">
        <v>190</v>
      </c>
      <c r="D508" s="41" t="s">
        <v>1612</v>
      </c>
      <c r="E508" s="42" t="s">
        <v>32</v>
      </c>
      <c r="F508" s="180">
        <v>72</v>
      </c>
      <c r="G508" s="43"/>
      <c r="H508" s="43"/>
      <c r="I508" s="44"/>
      <c r="J508" s="44"/>
      <c r="K508" s="44"/>
      <c r="L508" s="45"/>
    </row>
    <row r="509" spans="1:12" s="27" customFormat="1" ht="30" customHeight="1" x14ac:dyDescent="0.25">
      <c r="A509" s="49" t="s">
        <v>1613</v>
      </c>
      <c r="B509" s="42">
        <v>81162</v>
      </c>
      <c r="C509" s="42" t="s">
        <v>190</v>
      </c>
      <c r="D509" s="41" t="s">
        <v>1614</v>
      </c>
      <c r="E509" s="42" t="s">
        <v>1</v>
      </c>
      <c r="F509" s="180">
        <v>72</v>
      </c>
      <c r="G509" s="43"/>
      <c r="H509" s="43"/>
      <c r="I509" s="44"/>
      <c r="J509" s="44"/>
      <c r="K509" s="44"/>
      <c r="L509" s="45"/>
    </row>
    <row r="510" spans="1:12" s="27" customFormat="1" ht="30" customHeight="1" x14ac:dyDescent="0.25">
      <c r="A510" s="49" t="s">
        <v>1615</v>
      </c>
      <c r="B510" s="42">
        <v>81321</v>
      </c>
      <c r="C510" s="42" t="s">
        <v>190</v>
      </c>
      <c r="D510" s="41" t="s">
        <v>1616</v>
      </c>
      <c r="E510" s="42" t="s">
        <v>1</v>
      </c>
      <c r="F510" s="180">
        <v>50</v>
      </c>
      <c r="G510" s="43"/>
      <c r="H510" s="43"/>
      <c r="I510" s="44"/>
      <c r="J510" s="44"/>
      <c r="K510" s="44"/>
      <c r="L510" s="45"/>
    </row>
    <row r="511" spans="1:12" s="27" customFormat="1" ht="20.100000000000001" customHeight="1" x14ac:dyDescent="0.25">
      <c r="A511" s="49" t="s">
        <v>1617</v>
      </c>
      <c r="B511" s="42">
        <v>81402</v>
      </c>
      <c r="C511" s="42" t="s">
        <v>190</v>
      </c>
      <c r="D511" s="41" t="s">
        <v>1618</v>
      </c>
      <c r="E511" s="42" t="s">
        <v>1</v>
      </c>
      <c r="F511" s="180">
        <v>50</v>
      </c>
      <c r="G511" s="43"/>
      <c r="H511" s="43"/>
      <c r="I511" s="44"/>
      <c r="J511" s="44"/>
      <c r="K511" s="44"/>
      <c r="L511" s="45"/>
    </row>
    <row r="512" spans="1:12" s="27" customFormat="1" ht="20.100000000000001" customHeight="1" x14ac:dyDescent="0.25">
      <c r="A512" s="49" t="s">
        <v>1619</v>
      </c>
      <c r="B512" s="42">
        <v>81102</v>
      </c>
      <c r="C512" s="42" t="s">
        <v>190</v>
      </c>
      <c r="D512" s="41" t="s">
        <v>1620</v>
      </c>
      <c r="E512" s="42" t="s">
        <v>1</v>
      </c>
      <c r="F512" s="180">
        <f>F507/6</f>
        <v>83.333333333333329</v>
      </c>
      <c r="G512" s="43"/>
      <c r="H512" s="43"/>
      <c r="I512" s="44"/>
      <c r="J512" s="44"/>
      <c r="K512" s="44"/>
      <c r="L512" s="45"/>
    </row>
    <row r="513" spans="1:12" s="27" customFormat="1" ht="20.100000000000001" customHeight="1" x14ac:dyDescent="0.25">
      <c r="A513" s="49" t="s">
        <v>1621</v>
      </c>
      <c r="B513" s="74" t="s">
        <v>676</v>
      </c>
      <c r="C513" s="42"/>
      <c r="D513" s="41" t="s">
        <v>678</v>
      </c>
      <c r="E513" s="42" t="s">
        <v>32</v>
      </c>
      <c r="F513" s="180">
        <f>SUM(F484:F487)</f>
        <v>1634</v>
      </c>
      <c r="G513" s="43"/>
      <c r="H513" s="43"/>
      <c r="I513" s="44"/>
      <c r="J513" s="44"/>
      <c r="K513" s="44"/>
      <c r="L513" s="45"/>
    </row>
    <row r="514" spans="1:12" s="27" customFormat="1" ht="20.100000000000001" customHeight="1" x14ac:dyDescent="0.25">
      <c r="A514" s="49" t="s">
        <v>1622</v>
      </c>
      <c r="B514" s="42" t="s">
        <v>645</v>
      </c>
      <c r="C514" s="42"/>
      <c r="D514" s="41" t="s">
        <v>647</v>
      </c>
      <c r="E514" s="42" t="s">
        <v>225</v>
      </c>
      <c r="F514" s="180">
        <v>34</v>
      </c>
      <c r="G514" s="43"/>
      <c r="H514" s="43"/>
      <c r="I514" s="44"/>
      <c r="J514" s="44"/>
      <c r="K514" s="44"/>
      <c r="L514" s="45"/>
    </row>
    <row r="515" spans="1:12" s="27" customFormat="1" ht="30" customHeight="1" x14ac:dyDescent="0.25">
      <c r="A515" s="49" t="s">
        <v>1623</v>
      </c>
      <c r="B515" s="42" t="s">
        <v>680</v>
      </c>
      <c r="C515" s="42"/>
      <c r="D515" s="41" t="s">
        <v>682</v>
      </c>
      <c r="E515" s="42" t="s">
        <v>219</v>
      </c>
      <c r="F515" s="180">
        <f>F516+F517+F518</f>
        <v>175</v>
      </c>
      <c r="G515" s="43"/>
      <c r="H515" s="43"/>
      <c r="I515" s="44"/>
      <c r="J515" s="44"/>
      <c r="K515" s="44"/>
      <c r="L515" s="45"/>
    </row>
    <row r="516" spans="1:12" s="27" customFormat="1" ht="30" customHeight="1" x14ac:dyDescent="0.25">
      <c r="A516" s="49" t="s">
        <v>1624</v>
      </c>
      <c r="B516" s="42" t="s">
        <v>316</v>
      </c>
      <c r="C516" s="42"/>
      <c r="D516" s="41" t="s">
        <v>317</v>
      </c>
      <c r="E516" s="42" t="s">
        <v>219</v>
      </c>
      <c r="F516" s="180">
        <v>15</v>
      </c>
      <c r="G516" s="43"/>
      <c r="H516" s="43"/>
      <c r="I516" s="44"/>
      <c r="J516" s="44"/>
      <c r="K516" s="44"/>
      <c r="L516" s="45"/>
    </row>
    <row r="517" spans="1:12" s="27" customFormat="1" ht="30" customHeight="1" x14ac:dyDescent="0.25">
      <c r="A517" s="49" t="s">
        <v>1625</v>
      </c>
      <c r="B517" s="42" t="s">
        <v>687</v>
      </c>
      <c r="C517" s="42"/>
      <c r="D517" s="41" t="s">
        <v>689</v>
      </c>
      <c r="E517" s="42" t="s">
        <v>219</v>
      </c>
      <c r="F517" s="180">
        <v>61</v>
      </c>
      <c r="G517" s="43"/>
      <c r="H517" s="43"/>
      <c r="I517" s="44"/>
      <c r="J517" s="44"/>
      <c r="K517" s="44"/>
      <c r="L517" s="45"/>
    </row>
    <row r="518" spans="1:12" s="27" customFormat="1" ht="30" customHeight="1" x14ac:dyDescent="0.25">
      <c r="A518" s="49" t="s">
        <v>1626</v>
      </c>
      <c r="B518" s="42" t="s">
        <v>321</v>
      </c>
      <c r="C518" s="42"/>
      <c r="D518" s="41" t="s">
        <v>322</v>
      </c>
      <c r="E518" s="42" t="s">
        <v>219</v>
      </c>
      <c r="F518" s="180">
        <v>99</v>
      </c>
      <c r="G518" s="43"/>
      <c r="H518" s="43"/>
      <c r="I518" s="44"/>
      <c r="J518" s="44"/>
      <c r="K518" s="44"/>
      <c r="L518" s="45"/>
    </row>
    <row r="519" spans="1:12" s="27" customFormat="1" ht="30" customHeight="1" x14ac:dyDescent="0.25">
      <c r="A519" s="49" t="s">
        <v>1627</v>
      </c>
      <c r="B519" s="42" t="s">
        <v>691</v>
      </c>
      <c r="C519" s="42"/>
      <c r="D519" s="41" t="s">
        <v>693</v>
      </c>
      <c r="E519" s="42" t="s">
        <v>1</v>
      </c>
      <c r="F519" s="180">
        <v>14</v>
      </c>
      <c r="G519" s="43"/>
      <c r="H519" s="43"/>
      <c r="I519" s="44"/>
      <c r="J519" s="44"/>
      <c r="K519" s="44"/>
      <c r="L519" s="45"/>
    </row>
    <row r="520" spans="1:12" s="27" customFormat="1" ht="30" customHeight="1" x14ac:dyDescent="0.25">
      <c r="A520" s="49" t="s">
        <v>1628</v>
      </c>
      <c r="B520" s="42" t="s">
        <v>695</v>
      </c>
      <c r="C520" s="42"/>
      <c r="D520" s="41" t="s">
        <v>697</v>
      </c>
      <c r="E520" s="42" t="s">
        <v>1</v>
      </c>
      <c r="F520" s="180">
        <v>3</v>
      </c>
      <c r="G520" s="43"/>
      <c r="H520" s="43"/>
      <c r="I520" s="44"/>
      <c r="J520" s="44"/>
      <c r="K520" s="44"/>
      <c r="L520" s="45"/>
    </row>
    <row r="521" spans="1:12" s="27" customFormat="1" ht="30" customHeight="1" x14ac:dyDescent="0.25">
      <c r="A521" s="49" t="s">
        <v>1629</v>
      </c>
      <c r="B521" s="42" t="s">
        <v>699</v>
      </c>
      <c r="C521" s="42"/>
      <c r="D521" s="41" t="s">
        <v>700</v>
      </c>
      <c r="E521" s="42" t="s">
        <v>1</v>
      </c>
      <c r="F521" s="180">
        <v>5</v>
      </c>
      <c r="G521" s="43"/>
      <c r="H521" s="43"/>
      <c r="I521" s="44"/>
      <c r="J521" s="44"/>
      <c r="K521" s="44"/>
      <c r="L521" s="45"/>
    </row>
    <row r="522" spans="1:12" s="27" customFormat="1" ht="30" customHeight="1" x14ac:dyDescent="0.25">
      <c r="A522" s="49" t="s">
        <v>1630</v>
      </c>
      <c r="B522" s="42" t="s">
        <v>702</v>
      </c>
      <c r="C522" s="42"/>
      <c r="D522" s="41" t="s">
        <v>704</v>
      </c>
      <c r="E522" s="42" t="s">
        <v>1</v>
      </c>
      <c r="F522" s="180">
        <v>3</v>
      </c>
      <c r="G522" s="43"/>
      <c r="H522" s="43"/>
      <c r="I522" s="44"/>
      <c r="J522" s="44"/>
      <c r="K522" s="44"/>
      <c r="L522" s="45"/>
    </row>
    <row r="523" spans="1:12" s="27" customFormat="1" ht="30" customHeight="1" x14ac:dyDescent="0.25">
      <c r="A523" s="49" t="s">
        <v>1631</v>
      </c>
      <c r="B523" s="42" t="s">
        <v>706</v>
      </c>
      <c r="C523" s="42"/>
      <c r="D523" s="41" t="s">
        <v>708</v>
      </c>
      <c r="E523" s="42" t="s">
        <v>1</v>
      </c>
      <c r="F523" s="180">
        <v>10</v>
      </c>
      <c r="G523" s="43"/>
      <c r="H523" s="43"/>
      <c r="I523" s="44"/>
      <c r="J523" s="44"/>
      <c r="K523" s="44"/>
      <c r="L523" s="45"/>
    </row>
    <row r="524" spans="1:12" s="27" customFormat="1" ht="30" customHeight="1" x14ac:dyDescent="0.25">
      <c r="A524" s="49" t="s">
        <v>1632</v>
      </c>
      <c r="B524" s="42" t="s">
        <v>710</v>
      </c>
      <c r="C524" s="42"/>
      <c r="D524" s="41" t="s">
        <v>712</v>
      </c>
      <c r="E524" s="42" t="s">
        <v>1</v>
      </c>
      <c r="F524" s="180">
        <v>4</v>
      </c>
      <c r="G524" s="43"/>
      <c r="H524" s="43"/>
      <c r="I524" s="44"/>
      <c r="J524" s="44"/>
      <c r="K524" s="44"/>
      <c r="L524" s="45"/>
    </row>
    <row r="525" spans="1:12" s="27" customFormat="1" ht="30" customHeight="1" x14ac:dyDescent="0.25">
      <c r="A525" s="49" t="s">
        <v>1633</v>
      </c>
      <c r="B525" s="42" t="s">
        <v>714</v>
      </c>
      <c r="C525" s="42"/>
      <c r="D525" s="41" t="s">
        <v>716</v>
      </c>
      <c r="E525" s="42" t="s">
        <v>1</v>
      </c>
      <c r="F525" s="180">
        <v>10</v>
      </c>
      <c r="G525" s="43"/>
      <c r="H525" s="43"/>
      <c r="I525" s="44"/>
      <c r="J525" s="44"/>
      <c r="K525" s="44"/>
      <c r="L525" s="45"/>
    </row>
    <row r="526" spans="1:12" s="27" customFormat="1" ht="30" customHeight="1" x14ac:dyDescent="0.25">
      <c r="A526" s="49" t="s">
        <v>1634</v>
      </c>
      <c r="B526" s="42" t="s">
        <v>717</v>
      </c>
      <c r="C526" s="42"/>
      <c r="D526" s="41" t="s">
        <v>719</v>
      </c>
      <c r="E526" s="42" t="s">
        <v>1</v>
      </c>
      <c r="F526" s="180">
        <v>6</v>
      </c>
      <c r="G526" s="43"/>
      <c r="H526" s="43"/>
      <c r="I526" s="44"/>
      <c r="J526" s="44"/>
      <c r="K526" s="44"/>
      <c r="L526" s="45"/>
    </row>
    <row r="527" spans="1:12" s="27" customFormat="1" ht="20.100000000000001" customHeight="1" x14ac:dyDescent="0.25">
      <c r="A527" s="49" t="s">
        <v>1635</v>
      </c>
      <c r="B527" s="42" t="s">
        <v>721</v>
      </c>
      <c r="C527" s="42"/>
      <c r="D527" s="41" t="s">
        <v>723</v>
      </c>
      <c r="E527" s="42" t="s">
        <v>1</v>
      </c>
      <c r="F527" s="180">
        <v>5</v>
      </c>
      <c r="G527" s="43"/>
      <c r="H527" s="43"/>
      <c r="I527" s="44"/>
      <c r="J527" s="44"/>
      <c r="K527" s="44"/>
      <c r="L527" s="45"/>
    </row>
    <row r="528" spans="1:12" s="27" customFormat="1" ht="30" customHeight="1" x14ac:dyDescent="0.25">
      <c r="A528" s="49" t="s">
        <v>1636</v>
      </c>
      <c r="B528" s="42" t="s">
        <v>724</v>
      </c>
      <c r="C528" s="42"/>
      <c r="D528" s="41" t="s">
        <v>1637</v>
      </c>
      <c r="E528" s="42" t="s">
        <v>1</v>
      </c>
      <c r="F528" s="180">
        <v>2</v>
      </c>
      <c r="G528" s="43"/>
      <c r="H528" s="43"/>
      <c r="I528" s="44"/>
      <c r="J528" s="44"/>
      <c r="K528" s="44"/>
      <c r="L528" s="45"/>
    </row>
    <row r="529" spans="1:12" s="27" customFormat="1" ht="30" customHeight="1" x14ac:dyDescent="0.25">
      <c r="A529" s="49" t="s">
        <v>1638</v>
      </c>
      <c r="B529" s="42" t="s">
        <v>726</v>
      </c>
      <c r="C529" s="42"/>
      <c r="D529" s="41" t="s">
        <v>727</v>
      </c>
      <c r="E529" s="42" t="s">
        <v>1</v>
      </c>
      <c r="F529" s="180">
        <v>12</v>
      </c>
      <c r="G529" s="43"/>
      <c r="H529" s="43"/>
      <c r="I529" s="44"/>
      <c r="J529" s="44"/>
      <c r="K529" s="44"/>
      <c r="L529" s="45"/>
    </row>
    <row r="530" spans="1:12" s="27" customFormat="1" ht="30" customHeight="1" x14ac:dyDescent="0.25">
      <c r="A530" s="49" t="s">
        <v>1639</v>
      </c>
      <c r="B530" s="42" t="s">
        <v>282</v>
      </c>
      <c r="C530" s="42"/>
      <c r="D530" s="41" t="s">
        <v>61</v>
      </c>
      <c r="E530" s="42" t="s">
        <v>1</v>
      </c>
      <c r="F530" s="180">
        <v>39</v>
      </c>
      <c r="G530" s="43"/>
      <c r="H530" s="43"/>
      <c r="I530" s="44"/>
      <c r="J530" s="44"/>
      <c r="K530" s="44"/>
      <c r="L530" s="45"/>
    </row>
    <row r="531" spans="1:12" s="27" customFormat="1" ht="30" customHeight="1" x14ac:dyDescent="0.25">
      <c r="A531" s="49" t="s">
        <v>1640</v>
      </c>
      <c r="B531" s="42" t="s">
        <v>283</v>
      </c>
      <c r="C531" s="42"/>
      <c r="D531" s="41" t="s">
        <v>126</v>
      </c>
      <c r="E531" s="42" t="s">
        <v>1</v>
      </c>
      <c r="F531" s="180">
        <v>4</v>
      </c>
      <c r="G531" s="43"/>
      <c r="H531" s="43"/>
      <c r="I531" s="44"/>
      <c r="J531" s="44"/>
      <c r="K531" s="44"/>
      <c r="L531" s="45"/>
    </row>
    <row r="532" spans="1:12" s="27" customFormat="1" ht="20.100000000000001" customHeight="1" x14ac:dyDescent="0.25">
      <c r="A532" s="49" t="s">
        <v>1641</v>
      </c>
      <c r="B532" s="42" t="s">
        <v>284</v>
      </c>
      <c r="C532" s="42"/>
      <c r="D532" s="41" t="s">
        <v>285</v>
      </c>
      <c r="E532" s="42" t="s">
        <v>1</v>
      </c>
      <c r="F532" s="180">
        <v>44</v>
      </c>
      <c r="G532" s="43"/>
      <c r="H532" s="43"/>
      <c r="I532" s="44"/>
      <c r="J532" s="44"/>
      <c r="K532" s="44"/>
      <c r="L532" s="45"/>
    </row>
    <row r="533" spans="1:12" s="27" customFormat="1" ht="20.100000000000001" customHeight="1" x14ac:dyDescent="0.25">
      <c r="A533" s="33" t="s">
        <v>1642</v>
      </c>
      <c r="B533" s="35"/>
      <c r="C533" s="35"/>
      <c r="D533" s="36" t="s">
        <v>1643</v>
      </c>
      <c r="E533" s="35"/>
      <c r="F533" s="179"/>
      <c r="G533" s="46"/>
      <c r="H533" s="46"/>
      <c r="I533" s="47"/>
      <c r="J533" s="47"/>
      <c r="K533" s="47"/>
      <c r="L533" s="48"/>
    </row>
    <row r="534" spans="1:12" s="27" customFormat="1" ht="30" customHeight="1" x14ac:dyDescent="0.25">
      <c r="A534" s="49" t="s">
        <v>1644</v>
      </c>
      <c r="B534" s="74">
        <v>100201</v>
      </c>
      <c r="C534" s="42" t="s">
        <v>190</v>
      </c>
      <c r="D534" s="41" t="s">
        <v>1645</v>
      </c>
      <c r="E534" s="42" t="s">
        <v>219</v>
      </c>
      <c r="F534" s="180">
        <v>61.75</v>
      </c>
      <c r="G534" s="43"/>
      <c r="H534" s="43"/>
      <c r="I534" s="44"/>
      <c r="J534" s="44"/>
      <c r="K534" s="44"/>
      <c r="L534" s="45"/>
    </row>
    <row r="535" spans="1:12" s="27" customFormat="1" ht="20.100000000000001" customHeight="1" x14ac:dyDescent="0.25">
      <c r="A535" s="49" t="s">
        <v>1646</v>
      </c>
      <c r="B535" s="74">
        <v>100204</v>
      </c>
      <c r="C535" s="42" t="s">
        <v>190</v>
      </c>
      <c r="D535" s="41" t="s">
        <v>1647</v>
      </c>
      <c r="E535" s="42" t="s">
        <v>32</v>
      </c>
      <c r="F535" s="180">
        <v>34.6</v>
      </c>
      <c r="G535" s="43"/>
      <c r="H535" s="43"/>
      <c r="I535" s="44"/>
      <c r="J535" s="44"/>
      <c r="K535" s="44"/>
      <c r="L535" s="45"/>
    </row>
    <row r="536" spans="1:12" s="27" customFormat="1" ht="20.100000000000001" customHeight="1" x14ac:dyDescent="0.25">
      <c r="A536" s="49" t="s">
        <v>1648</v>
      </c>
      <c r="B536" s="74">
        <v>60010</v>
      </c>
      <c r="C536" s="42" t="s">
        <v>190</v>
      </c>
      <c r="D536" s="41" t="s">
        <v>1649</v>
      </c>
      <c r="E536" s="42" t="s">
        <v>230</v>
      </c>
      <c r="F536" s="180">
        <f>16.78*0.2*0.2</f>
        <v>0.67120000000000013</v>
      </c>
      <c r="G536" s="43"/>
      <c r="H536" s="43"/>
      <c r="I536" s="44"/>
      <c r="J536" s="44"/>
      <c r="K536" s="44"/>
      <c r="L536" s="45"/>
    </row>
    <row r="537" spans="1:12" s="27" customFormat="1" ht="30" customHeight="1" x14ac:dyDescent="0.25">
      <c r="A537" s="49" t="s">
        <v>1650</v>
      </c>
      <c r="B537" s="74" t="s">
        <v>729</v>
      </c>
      <c r="C537" s="42"/>
      <c r="D537" s="41" t="s">
        <v>731</v>
      </c>
      <c r="E537" s="42" t="s">
        <v>219</v>
      </c>
      <c r="F537" s="180">
        <v>286.58999999999997</v>
      </c>
      <c r="G537" s="43"/>
      <c r="H537" s="43"/>
      <c r="I537" s="44"/>
      <c r="J537" s="44"/>
      <c r="K537" s="44"/>
      <c r="L537" s="45"/>
    </row>
    <row r="538" spans="1:12" s="27" customFormat="1" ht="30" customHeight="1" x14ac:dyDescent="0.25">
      <c r="A538" s="49" t="s">
        <v>1651</v>
      </c>
      <c r="B538" s="74" t="s">
        <v>742</v>
      </c>
      <c r="C538" s="42"/>
      <c r="D538" s="41" t="s">
        <v>744</v>
      </c>
      <c r="E538" s="42" t="s">
        <v>219</v>
      </c>
      <c r="F538" s="180">
        <v>80</v>
      </c>
      <c r="G538" s="43"/>
      <c r="H538" s="43"/>
      <c r="I538" s="44"/>
      <c r="J538" s="44"/>
      <c r="K538" s="44"/>
      <c r="L538" s="45"/>
    </row>
    <row r="539" spans="1:12" s="27" customFormat="1" ht="20.100000000000001" customHeight="1" x14ac:dyDescent="0.25">
      <c r="A539" s="33" t="s">
        <v>1652</v>
      </c>
      <c r="B539" s="35"/>
      <c r="C539" s="35"/>
      <c r="D539" s="36" t="s">
        <v>1653</v>
      </c>
      <c r="E539" s="35"/>
      <c r="F539" s="179"/>
      <c r="G539" s="46"/>
      <c r="H539" s="46"/>
      <c r="I539" s="47"/>
      <c r="J539" s="47"/>
      <c r="K539" s="47"/>
      <c r="L539" s="48"/>
    </row>
    <row r="540" spans="1:12" s="27" customFormat="1" ht="20.100000000000001" customHeight="1" x14ac:dyDescent="0.25">
      <c r="A540" s="52" t="s">
        <v>1654</v>
      </c>
      <c r="B540" s="54"/>
      <c r="C540" s="54"/>
      <c r="D540" s="55" t="s">
        <v>1655</v>
      </c>
      <c r="E540" s="54"/>
      <c r="F540" s="182"/>
      <c r="G540" s="56"/>
      <c r="H540" s="56"/>
      <c r="I540" s="57"/>
      <c r="J540" s="57"/>
      <c r="K540" s="57"/>
      <c r="L540" s="58"/>
    </row>
    <row r="541" spans="1:12" s="27" customFormat="1" ht="30" customHeight="1" x14ac:dyDescent="0.25">
      <c r="A541" s="40" t="s">
        <v>1656</v>
      </c>
      <c r="B541" s="42" t="s">
        <v>415</v>
      </c>
      <c r="C541" s="42"/>
      <c r="D541" s="50" t="s">
        <v>416</v>
      </c>
      <c r="E541" s="42" t="s">
        <v>219</v>
      </c>
      <c r="F541" s="181">
        <v>1459.06</v>
      </c>
      <c r="G541" s="43"/>
      <c r="H541" s="43"/>
      <c r="I541" s="44"/>
      <c r="J541" s="44"/>
      <c r="K541" s="44"/>
      <c r="L541" s="45"/>
    </row>
    <row r="542" spans="1:12" s="27" customFormat="1" ht="30" customHeight="1" x14ac:dyDescent="0.25">
      <c r="A542" s="40" t="s">
        <v>1657</v>
      </c>
      <c r="B542" s="42">
        <v>150103</v>
      </c>
      <c r="C542" s="42" t="s">
        <v>190</v>
      </c>
      <c r="D542" s="50" t="s">
        <v>1658</v>
      </c>
      <c r="E542" s="42" t="s">
        <v>225</v>
      </c>
      <c r="F542" s="181">
        <f>F541*6</f>
        <v>8754.36</v>
      </c>
      <c r="G542" s="43"/>
      <c r="H542" s="43"/>
      <c r="I542" s="44"/>
      <c r="J542" s="44"/>
      <c r="K542" s="44"/>
      <c r="L542" s="45"/>
    </row>
    <row r="543" spans="1:12" s="27" customFormat="1" ht="20.100000000000001" customHeight="1" x14ac:dyDescent="0.25">
      <c r="A543" s="40" t="s">
        <v>1659</v>
      </c>
      <c r="B543" s="42">
        <v>201410</v>
      </c>
      <c r="C543" s="42" t="s">
        <v>190</v>
      </c>
      <c r="D543" s="72" t="s">
        <v>1660</v>
      </c>
      <c r="E543" s="73" t="s">
        <v>219</v>
      </c>
      <c r="F543" s="181">
        <f>(30.65+138.1+23.65+26.51+71.53)*0.2</f>
        <v>58.088000000000001</v>
      </c>
      <c r="G543" s="43"/>
      <c r="H543" s="43"/>
      <c r="I543" s="44"/>
      <c r="J543" s="44"/>
      <c r="K543" s="44"/>
      <c r="L543" s="45"/>
    </row>
    <row r="544" spans="1:12" s="27" customFormat="1" ht="20.100000000000001" customHeight="1" x14ac:dyDescent="0.25">
      <c r="A544" s="40" t="s">
        <v>1661</v>
      </c>
      <c r="B544" s="42">
        <v>160600</v>
      </c>
      <c r="C544" s="42" t="s">
        <v>190</v>
      </c>
      <c r="D544" s="72" t="s">
        <v>1662</v>
      </c>
      <c r="E544" s="73" t="s">
        <v>219</v>
      </c>
      <c r="F544" s="181">
        <f>(16.7+6.7)*0.3</f>
        <v>7.02</v>
      </c>
      <c r="G544" s="43"/>
      <c r="H544" s="43"/>
      <c r="I544" s="44"/>
      <c r="J544" s="44"/>
      <c r="K544" s="44"/>
      <c r="L544" s="45"/>
    </row>
    <row r="545" spans="1:12" s="27" customFormat="1" ht="20.100000000000001" customHeight="1" x14ac:dyDescent="0.25">
      <c r="A545" s="40" t="s">
        <v>1663</v>
      </c>
      <c r="B545" s="42">
        <v>160603</v>
      </c>
      <c r="C545" s="42" t="s">
        <v>190</v>
      </c>
      <c r="D545" s="72" t="s">
        <v>1664</v>
      </c>
      <c r="E545" s="73" t="s">
        <v>219</v>
      </c>
      <c r="F545" s="181">
        <f>(297.95+14.17)*0.3</f>
        <v>93.635999999999996</v>
      </c>
      <c r="G545" s="43"/>
      <c r="H545" s="43"/>
      <c r="I545" s="44"/>
      <c r="J545" s="44"/>
      <c r="K545" s="44"/>
      <c r="L545" s="45"/>
    </row>
    <row r="546" spans="1:12" s="27" customFormat="1" ht="20.100000000000001" customHeight="1" x14ac:dyDescent="0.25">
      <c r="A546" s="40" t="s">
        <v>1665</v>
      </c>
      <c r="B546" s="42" t="s">
        <v>421</v>
      </c>
      <c r="C546" s="42"/>
      <c r="D546" s="72" t="s">
        <v>422</v>
      </c>
      <c r="E546" s="73" t="s">
        <v>1</v>
      </c>
      <c r="F546" s="181">
        <v>1</v>
      </c>
      <c r="G546" s="43"/>
      <c r="H546" s="43"/>
      <c r="I546" s="44"/>
      <c r="J546" s="44"/>
      <c r="K546" s="44"/>
      <c r="L546" s="45"/>
    </row>
    <row r="547" spans="1:12" s="27" customFormat="1" ht="20.100000000000001" customHeight="1" x14ac:dyDescent="0.25">
      <c r="A547" s="52" t="s">
        <v>1666</v>
      </c>
      <c r="B547" s="54"/>
      <c r="C547" s="54"/>
      <c r="D547" s="55" t="s">
        <v>1667</v>
      </c>
      <c r="E547" s="54"/>
      <c r="F547" s="182"/>
      <c r="G547" s="56"/>
      <c r="H547" s="56"/>
      <c r="I547" s="57"/>
      <c r="J547" s="57"/>
      <c r="K547" s="57"/>
      <c r="L547" s="58"/>
    </row>
    <row r="548" spans="1:12" s="27" customFormat="1" ht="20.100000000000001" customHeight="1" x14ac:dyDescent="0.25">
      <c r="A548" s="49" t="s">
        <v>1668</v>
      </c>
      <c r="B548" s="74">
        <v>120101</v>
      </c>
      <c r="C548" s="42" t="s">
        <v>190</v>
      </c>
      <c r="D548" s="41" t="s">
        <v>1669</v>
      </c>
      <c r="E548" s="42" t="s">
        <v>219</v>
      </c>
      <c r="F548" s="180">
        <f>F549+F551</f>
        <v>375.94200000000001</v>
      </c>
      <c r="G548" s="43"/>
      <c r="H548" s="43"/>
      <c r="I548" s="44"/>
      <c r="J548" s="44"/>
      <c r="K548" s="44"/>
      <c r="L548" s="45"/>
    </row>
    <row r="549" spans="1:12" s="27" customFormat="1" ht="20.100000000000001" customHeight="1" x14ac:dyDescent="0.25">
      <c r="A549" s="49" t="s">
        <v>1670</v>
      </c>
      <c r="B549" s="74">
        <v>120205</v>
      </c>
      <c r="C549" s="42" t="s">
        <v>190</v>
      </c>
      <c r="D549" s="50" t="s">
        <v>1671</v>
      </c>
      <c r="E549" s="42" t="s">
        <v>219</v>
      </c>
      <c r="F549" s="180">
        <v>341.68</v>
      </c>
      <c r="G549" s="43"/>
      <c r="H549" s="43"/>
      <c r="I549" s="44"/>
      <c r="J549" s="44"/>
      <c r="K549" s="44"/>
      <c r="L549" s="45"/>
    </row>
    <row r="550" spans="1:12" s="27" customFormat="1" ht="20.100000000000001" customHeight="1" x14ac:dyDescent="0.25">
      <c r="A550" s="49" t="s">
        <v>1672</v>
      </c>
      <c r="B550" s="74">
        <v>120207</v>
      </c>
      <c r="C550" s="42" t="s">
        <v>190</v>
      </c>
      <c r="D550" s="41" t="s">
        <v>1673</v>
      </c>
      <c r="E550" s="42" t="s">
        <v>219</v>
      </c>
      <c r="F550" s="180">
        <f>F549</f>
        <v>341.68</v>
      </c>
      <c r="G550" s="43"/>
      <c r="H550" s="43"/>
      <c r="I550" s="44"/>
      <c r="J550" s="44"/>
      <c r="K550" s="44"/>
      <c r="L550" s="45"/>
    </row>
    <row r="551" spans="1:12" s="27" customFormat="1" ht="20.100000000000001" customHeight="1" x14ac:dyDescent="0.25">
      <c r="A551" s="49" t="s">
        <v>1674</v>
      </c>
      <c r="B551" s="74">
        <v>120208</v>
      </c>
      <c r="C551" s="42" t="s">
        <v>190</v>
      </c>
      <c r="D551" s="41" t="s">
        <v>1675</v>
      </c>
      <c r="E551" s="42" t="s">
        <v>219</v>
      </c>
      <c r="F551" s="180">
        <f>4.41+2.63+2.63+3.97+3.28+3.5+((8.4+6.5+6.5+9+7.3+8.44)*0.3)</f>
        <v>34.262</v>
      </c>
      <c r="G551" s="43"/>
      <c r="H551" s="43"/>
      <c r="I551" s="44"/>
      <c r="J551" s="44"/>
      <c r="K551" s="44"/>
      <c r="L551" s="45"/>
    </row>
    <row r="552" spans="1:12" s="27" customFormat="1" ht="20.100000000000001" customHeight="1" x14ac:dyDescent="0.25">
      <c r="A552" s="33" t="s">
        <v>1676</v>
      </c>
      <c r="B552" s="35"/>
      <c r="C552" s="35"/>
      <c r="D552" s="36" t="s">
        <v>1677</v>
      </c>
      <c r="E552" s="35"/>
      <c r="F552" s="179"/>
      <c r="G552" s="46"/>
      <c r="H552" s="46"/>
      <c r="I552" s="47"/>
      <c r="J552" s="47"/>
      <c r="K552" s="47"/>
      <c r="L552" s="48"/>
    </row>
    <row r="553" spans="1:12" s="27" customFormat="1" ht="20.100000000000001" customHeight="1" x14ac:dyDescent="0.25">
      <c r="A553" s="52" t="s">
        <v>1678</v>
      </c>
      <c r="B553" s="54"/>
      <c r="C553" s="54"/>
      <c r="D553" s="55" t="s">
        <v>1679</v>
      </c>
      <c r="E553" s="54"/>
      <c r="F553" s="182"/>
      <c r="G553" s="56"/>
      <c r="H553" s="56"/>
      <c r="I553" s="57"/>
      <c r="J553" s="57"/>
      <c r="K553" s="57"/>
      <c r="L553" s="58"/>
    </row>
    <row r="554" spans="1:12" s="27" customFormat="1" ht="20.100000000000001" customHeight="1" x14ac:dyDescent="0.25">
      <c r="A554" s="49" t="s">
        <v>1680</v>
      </c>
      <c r="B554" s="74">
        <v>170103</v>
      </c>
      <c r="C554" s="42" t="s">
        <v>190</v>
      </c>
      <c r="D554" s="41" t="s">
        <v>1681</v>
      </c>
      <c r="E554" s="42" t="s">
        <v>1</v>
      </c>
      <c r="F554" s="180">
        <v>4</v>
      </c>
      <c r="G554" s="43"/>
      <c r="H554" s="43"/>
      <c r="I554" s="44"/>
      <c r="J554" s="44"/>
      <c r="K554" s="44"/>
      <c r="L554" s="45"/>
    </row>
    <row r="555" spans="1:12" s="27" customFormat="1" ht="20.100000000000001" customHeight="1" x14ac:dyDescent="0.25">
      <c r="A555" s="49" t="s">
        <v>1682</v>
      </c>
      <c r="B555" s="74">
        <v>170110</v>
      </c>
      <c r="C555" s="42" t="s">
        <v>190</v>
      </c>
      <c r="D555" s="41" t="s">
        <v>1683</v>
      </c>
      <c r="E555" s="42" t="s">
        <v>1</v>
      </c>
      <c r="F555" s="180">
        <v>15</v>
      </c>
      <c r="G555" s="43"/>
      <c r="H555" s="43"/>
      <c r="I555" s="44"/>
      <c r="J555" s="44"/>
      <c r="K555" s="44"/>
      <c r="L555" s="45"/>
    </row>
    <row r="556" spans="1:12" s="27" customFormat="1" ht="20.100000000000001" customHeight="1" x14ac:dyDescent="0.25">
      <c r="A556" s="49" t="s">
        <v>1684</v>
      </c>
      <c r="B556" s="74" t="s">
        <v>271</v>
      </c>
      <c r="C556" s="42"/>
      <c r="D556" s="41" t="s">
        <v>1685</v>
      </c>
      <c r="E556" s="42" t="s">
        <v>1</v>
      </c>
      <c r="F556" s="180">
        <v>2</v>
      </c>
      <c r="G556" s="43"/>
      <c r="H556" s="43"/>
      <c r="I556" s="44"/>
      <c r="J556" s="44"/>
      <c r="K556" s="44"/>
      <c r="L556" s="45"/>
    </row>
    <row r="557" spans="1:12" s="27" customFormat="1" ht="20.100000000000001" customHeight="1" x14ac:dyDescent="0.25">
      <c r="A557" s="52" t="s">
        <v>1686</v>
      </c>
      <c r="B557" s="54"/>
      <c r="C557" s="54"/>
      <c r="D557" s="55" t="s">
        <v>1687</v>
      </c>
      <c r="E557" s="54"/>
      <c r="F557" s="182"/>
      <c r="G557" s="56"/>
      <c r="H557" s="56"/>
      <c r="I557" s="57"/>
      <c r="J557" s="57"/>
      <c r="K557" s="57"/>
      <c r="L557" s="58"/>
    </row>
    <row r="558" spans="1:12" s="27" customFormat="1" ht="30" customHeight="1" x14ac:dyDescent="0.25">
      <c r="A558" s="49" t="s">
        <v>1688</v>
      </c>
      <c r="B558" s="74" t="s">
        <v>745</v>
      </c>
      <c r="C558" s="74"/>
      <c r="D558" s="41" t="s">
        <v>747</v>
      </c>
      <c r="E558" s="42" t="s">
        <v>219</v>
      </c>
      <c r="F558" s="180">
        <v>5.43</v>
      </c>
      <c r="G558" s="43"/>
      <c r="H558" s="43"/>
      <c r="I558" s="44"/>
      <c r="J558" s="44"/>
      <c r="K558" s="44"/>
      <c r="L558" s="45"/>
    </row>
    <row r="559" spans="1:12" s="27" customFormat="1" ht="30" customHeight="1" x14ac:dyDescent="0.25">
      <c r="A559" s="49" t="s">
        <v>1689</v>
      </c>
      <c r="B559" s="74">
        <v>180114</v>
      </c>
      <c r="C559" s="42" t="s">
        <v>190</v>
      </c>
      <c r="D559" s="41" t="s">
        <v>1690</v>
      </c>
      <c r="E559" s="42" t="s">
        <v>219</v>
      </c>
      <c r="F559" s="180">
        <f>(0.6*1.6)*4</f>
        <v>3.84</v>
      </c>
      <c r="G559" s="43"/>
      <c r="H559" s="43"/>
      <c r="I559" s="44"/>
      <c r="J559" s="44"/>
      <c r="K559" s="44"/>
      <c r="L559" s="45"/>
    </row>
    <row r="560" spans="1:12" s="27" customFormat="1" ht="20.100000000000001" customHeight="1" x14ac:dyDescent="0.25">
      <c r="A560" s="52" t="s">
        <v>1691</v>
      </c>
      <c r="B560" s="54"/>
      <c r="C560" s="54"/>
      <c r="D560" s="55" t="s">
        <v>1692</v>
      </c>
      <c r="E560" s="54"/>
      <c r="F560" s="182"/>
      <c r="G560" s="56"/>
      <c r="H560" s="56"/>
      <c r="I560" s="57"/>
      <c r="J560" s="57"/>
      <c r="K560" s="57"/>
      <c r="L560" s="58"/>
    </row>
    <row r="561" spans="1:12" s="27" customFormat="1" ht="30" customHeight="1" x14ac:dyDescent="0.25">
      <c r="A561" s="40" t="s">
        <v>1693</v>
      </c>
      <c r="B561" s="42" t="s">
        <v>751</v>
      </c>
      <c r="C561" s="74"/>
      <c r="D561" s="50" t="s">
        <v>753</v>
      </c>
      <c r="E561" s="42" t="s">
        <v>219</v>
      </c>
      <c r="F561" s="181">
        <v>5.43</v>
      </c>
      <c r="G561" s="43"/>
      <c r="H561" s="43"/>
      <c r="I561" s="44"/>
      <c r="J561" s="44"/>
      <c r="K561" s="44"/>
      <c r="L561" s="45"/>
    </row>
    <row r="562" spans="1:12" s="27" customFormat="1" ht="30" customHeight="1" x14ac:dyDescent="0.25">
      <c r="A562" s="40" t="s">
        <v>1694</v>
      </c>
      <c r="B562" s="74" t="s">
        <v>756</v>
      </c>
      <c r="C562" s="74"/>
      <c r="D562" s="50" t="s">
        <v>758</v>
      </c>
      <c r="E562" s="42" t="s">
        <v>219</v>
      </c>
      <c r="F562" s="180">
        <v>101.12</v>
      </c>
      <c r="G562" s="43"/>
      <c r="H562" s="43"/>
      <c r="I562" s="44"/>
      <c r="J562" s="44"/>
      <c r="K562" s="44"/>
      <c r="L562" s="45"/>
    </row>
    <row r="563" spans="1:12" s="27" customFormat="1" ht="30" customHeight="1" x14ac:dyDescent="0.25">
      <c r="A563" s="40" t="s">
        <v>1695</v>
      </c>
      <c r="B563" s="74" t="s">
        <v>756</v>
      </c>
      <c r="C563" s="74"/>
      <c r="D563" s="50" t="s">
        <v>1696</v>
      </c>
      <c r="E563" s="42" t="s">
        <v>219</v>
      </c>
      <c r="F563" s="180">
        <f>19.83+3.47</f>
        <v>23.299999999999997</v>
      </c>
      <c r="G563" s="43"/>
      <c r="H563" s="43"/>
      <c r="I563" s="44"/>
      <c r="J563" s="44"/>
      <c r="K563" s="44"/>
      <c r="L563" s="45"/>
    </row>
    <row r="564" spans="1:12" s="27" customFormat="1" ht="30" customHeight="1" x14ac:dyDescent="0.25">
      <c r="A564" s="40" t="s">
        <v>1697</v>
      </c>
      <c r="B564" s="74" t="s">
        <v>760</v>
      </c>
      <c r="C564" s="74"/>
      <c r="D564" s="50" t="s">
        <v>762</v>
      </c>
      <c r="E564" s="42" t="s">
        <v>219</v>
      </c>
      <c r="F564" s="180">
        <v>20</v>
      </c>
      <c r="G564" s="43"/>
      <c r="H564" s="43"/>
      <c r="I564" s="44"/>
      <c r="J564" s="44"/>
      <c r="K564" s="44"/>
      <c r="L564" s="45"/>
    </row>
    <row r="565" spans="1:12" s="27" customFormat="1" ht="20.100000000000001" customHeight="1" x14ac:dyDescent="0.25">
      <c r="A565" s="52" t="s">
        <v>1698</v>
      </c>
      <c r="B565" s="54"/>
      <c r="C565" s="54"/>
      <c r="D565" s="55" t="s">
        <v>1699</v>
      </c>
      <c r="E565" s="54"/>
      <c r="F565" s="182"/>
      <c r="G565" s="56"/>
      <c r="H565" s="56"/>
      <c r="I565" s="57"/>
      <c r="J565" s="57"/>
      <c r="K565" s="57"/>
      <c r="L565" s="58"/>
    </row>
    <row r="566" spans="1:12" s="27" customFormat="1" ht="30" customHeight="1" x14ac:dyDescent="0.25">
      <c r="A566" s="49" t="s">
        <v>1700</v>
      </c>
      <c r="B566" s="74">
        <v>230101</v>
      </c>
      <c r="C566" s="42" t="s">
        <v>190</v>
      </c>
      <c r="D566" s="41" t="s">
        <v>1701</v>
      </c>
      <c r="E566" s="42" t="s">
        <v>1</v>
      </c>
      <c r="F566" s="180">
        <v>24</v>
      </c>
      <c r="G566" s="43"/>
      <c r="H566" s="43"/>
      <c r="I566" s="44"/>
      <c r="J566" s="44"/>
      <c r="K566" s="44"/>
      <c r="L566" s="45"/>
    </row>
    <row r="567" spans="1:12" s="27" customFormat="1" ht="30" customHeight="1" x14ac:dyDescent="0.25">
      <c r="A567" s="49" t="s">
        <v>1702</v>
      </c>
      <c r="B567" s="74">
        <v>230202</v>
      </c>
      <c r="C567" s="42" t="s">
        <v>190</v>
      </c>
      <c r="D567" s="41" t="s">
        <v>1703</v>
      </c>
      <c r="E567" s="42" t="s">
        <v>1</v>
      </c>
      <c r="F567" s="180">
        <f>F566*3</f>
        <v>72</v>
      </c>
      <c r="G567" s="43"/>
      <c r="H567" s="43"/>
      <c r="I567" s="44"/>
      <c r="J567" s="44"/>
      <c r="K567" s="44"/>
      <c r="L567" s="45"/>
    </row>
    <row r="568" spans="1:12" s="27" customFormat="1" ht="30" customHeight="1" x14ac:dyDescent="0.25">
      <c r="A568" s="49" t="s">
        <v>1704</v>
      </c>
      <c r="B568" s="42">
        <v>230103</v>
      </c>
      <c r="C568" s="42" t="s">
        <v>190</v>
      </c>
      <c r="D568" s="72" t="s">
        <v>1705</v>
      </c>
      <c r="E568" s="73" t="s">
        <v>1</v>
      </c>
      <c r="F568" s="180">
        <v>4</v>
      </c>
      <c r="G568" s="43"/>
      <c r="H568" s="43"/>
      <c r="I568" s="44"/>
      <c r="J568" s="44"/>
      <c r="K568" s="44"/>
      <c r="L568" s="45"/>
    </row>
    <row r="569" spans="1:12" s="27" customFormat="1" ht="30" customHeight="1" x14ac:dyDescent="0.25">
      <c r="A569" s="49" t="s">
        <v>1706</v>
      </c>
      <c r="B569" s="42" t="s">
        <v>764</v>
      </c>
      <c r="C569" s="74"/>
      <c r="D569" s="41" t="s">
        <v>766</v>
      </c>
      <c r="E569" s="73" t="s">
        <v>1</v>
      </c>
      <c r="F569" s="180">
        <v>11</v>
      </c>
      <c r="G569" s="43"/>
      <c r="H569" s="43"/>
      <c r="I569" s="44"/>
      <c r="J569" s="44"/>
      <c r="K569" s="44"/>
      <c r="L569" s="45"/>
    </row>
    <row r="570" spans="1:12" s="27" customFormat="1" ht="20.100000000000001" customHeight="1" x14ac:dyDescent="0.25">
      <c r="A570" s="49" t="s">
        <v>1707</v>
      </c>
      <c r="B570" s="42">
        <v>230206</v>
      </c>
      <c r="C570" s="42" t="s">
        <v>190</v>
      </c>
      <c r="D570" s="72" t="s">
        <v>1708</v>
      </c>
      <c r="E570" s="73" t="s">
        <v>1</v>
      </c>
      <c r="F570" s="180">
        <v>12</v>
      </c>
      <c r="G570" s="43"/>
      <c r="H570" s="43"/>
      <c r="I570" s="44"/>
      <c r="J570" s="44"/>
      <c r="K570" s="44"/>
      <c r="L570" s="45"/>
    </row>
    <row r="571" spans="1:12" s="27" customFormat="1" ht="20.100000000000001" customHeight="1" x14ac:dyDescent="0.25">
      <c r="A571" s="49" t="s">
        <v>1709</v>
      </c>
      <c r="B571" s="42">
        <v>230208</v>
      </c>
      <c r="C571" s="42" t="s">
        <v>190</v>
      </c>
      <c r="D571" s="72" t="s">
        <v>1710</v>
      </c>
      <c r="E571" s="73" t="s">
        <v>1</v>
      </c>
      <c r="F571" s="180">
        <v>12</v>
      </c>
      <c r="G571" s="43"/>
      <c r="H571" s="43"/>
      <c r="I571" s="44"/>
      <c r="J571" s="44"/>
      <c r="K571" s="44"/>
      <c r="L571" s="45"/>
    </row>
    <row r="572" spans="1:12" s="27" customFormat="1" ht="20.100000000000001" customHeight="1" x14ac:dyDescent="0.25">
      <c r="A572" s="49" t="s">
        <v>1711</v>
      </c>
      <c r="B572" s="42">
        <v>230209</v>
      </c>
      <c r="C572" s="42" t="s">
        <v>190</v>
      </c>
      <c r="D572" s="75" t="s">
        <v>1712</v>
      </c>
      <c r="E572" s="73" t="s">
        <v>1</v>
      </c>
      <c r="F572" s="180">
        <v>4</v>
      </c>
      <c r="G572" s="43"/>
      <c r="H572" s="43"/>
      <c r="I572" s="44"/>
      <c r="J572" s="44"/>
      <c r="K572" s="44"/>
      <c r="L572" s="45"/>
    </row>
    <row r="573" spans="1:12" s="27" customFormat="1" ht="20.100000000000001" customHeight="1" x14ac:dyDescent="0.25">
      <c r="A573" s="49" t="s">
        <v>1713</v>
      </c>
      <c r="B573" s="42">
        <v>230210</v>
      </c>
      <c r="C573" s="42" t="s">
        <v>190</v>
      </c>
      <c r="D573" s="72" t="s">
        <v>1714</v>
      </c>
      <c r="E573" s="73" t="s">
        <v>1</v>
      </c>
      <c r="F573" s="180">
        <v>4</v>
      </c>
      <c r="G573" s="43"/>
      <c r="H573" s="43"/>
      <c r="I573" s="44"/>
      <c r="J573" s="44"/>
      <c r="K573" s="44"/>
      <c r="L573" s="45"/>
    </row>
    <row r="574" spans="1:12" s="27" customFormat="1" ht="20.100000000000001" customHeight="1" x14ac:dyDescent="0.25">
      <c r="A574" s="49" t="s">
        <v>1715</v>
      </c>
      <c r="B574" s="42">
        <v>230211</v>
      </c>
      <c r="C574" s="42" t="s">
        <v>190</v>
      </c>
      <c r="D574" s="72" t="s">
        <v>1716</v>
      </c>
      <c r="E574" s="73" t="s">
        <v>1</v>
      </c>
      <c r="F574" s="180">
        <v>12</v>
      </c>
      <c r="G574" s="43"/>
      <c r="H574" s="43"/>
      <c r="I574" s="44"/>
      <c r="J574" s="44"/>
      <c r="K574" s="44"/>
      <c r="L574" s="45"/>
    </row>
    <row r="575" spans="1:12" s="27" customFormat="1" ht="20.100000000000001" customHeight="1" x14ac:dyDescent="0.25">
      <c r="A575" s="49" t="s">
        <v>1717</v>
      </c>
      <c r="B575" s="42" t="s">
        <v>768</v>
      </c>
      <c r="C575" s="42"/>
      <c r="D575" s="41" t="s">
        <v>770</v>
      </c>
      <c r="E575" s="73" t="s">
        <v>1</v>
      </c>
      <c r="F575" s="180">
        <v>6</v>
      </c>
      <c r="G575" s="43"/>
      <c r="H575" s="43"/>
      <c r="I575" s="44"/>
      <c r="J575" s="44"/>
      <c r="K575" s="44"/>
      <c r="L575" s="45"/>
    </row>
    <row r="576" spans="1:12" s="27" customFormat="1" ht="20.100000000000001" customHeight="1" x14ac:dyDescent="0.25">
      <c r="A576" s="49" t="s">
        <v>1718</v>
      </c>
      <c r="B576" s="74">
        <v>271605</v>
      </c>
      <c r="C576" s="42" t="s">
        <v>190</v>
      </c>
      <c r="D576" s="41" t="s">
        <v>1719</v>
      </c>
      <c r="E576" s="42" t="s">
        <v>1</v>
      </c>
      <c r="F576" s="180">
        <v>20</v>
      </c>
      <c r="G576" s="43"/>
      <c r="H576" s="43"/>
      <c r="I576" s="44"/>
      <c r="J576" s="44"/>
      <c r="K576" s="44"/>
      <c r="L576" s="45"/>
    </row>
    <row r="577" spans="1:12" s="27" customFormat="1" ht="20.100000000000001" customHeight="1" x14ac:dyDescent="0.25">
      <c r="A577" s="33" t="s">
        <v>1720</v>
      </c>
      <c r="B577" s="35"/>
      <c r="C577" s="35"/>
      <c r="D577" s="36" t="s">
        <v>1721</v>
      </c>
      <c r="E577" s="35"/>
      <c r="F577" s="179"/>
      <c r="G577" s="46"/>
      <c r="H577" s="46"/>
      <c r="I577" s="47"/>
      <c r="J577" s="47"/>
      <c r="K577" s="47"/>
      <c r="L577" s="48"/>
    </row>
    <row r="578" spans="1:12" s="27" customFormat="1" ht="20.100000000000001" customHeight="1" x14ac:dyDescent="0.25">
      <c r="A578" s="40" t="s">
        <v>1722</v>
      </c>
      <c r="B578" s="74">
        <v>200101</v>
      </c>
      <c r="C578" s="42" t="s">
        <v>190</v>
      </c>
      <c r="D578" s="50" t="s">
        <v>1723</v>
      </c>
      <c r="E578" s="42" t="s">
        <v>219</v>
      </c>
      <c r="F578" s="181">
        <f>F534*2</f>
        <v>123.5</v>
      </c>
      <c r="G578" s="43"/>
      <c r="H578" s="43"/>
      <c r="I578" s="44"/>
      <c r="J578" s="44"/>
      <c r="K578" s="44"/>
      <c r="L578" s="45"/>
    </row>
    <row r="579" spans="1:12" s="27" customFormat="1" ht="20.100000000000001" customHeight="1" x14ac:dyDescent="0.25">
      <c r="A579" s="40" t="s">
        <v>1724</v>
      </c>
      <c r="B579" s="74">
        <v>200201</v>
      </c>
      <c r="C579" s="42" t="s">
        <v>190</v>
      </c>
      <c r="D579" s="41" t="s">
        <v>1725</v>
      </c>
      <c r="E579" s="42" t="s">
        <v>219</v>
      </c>
      <c r="F579" s="180">
        <f>F578</f>
        <v>123.5</v>
      </c>
      <c r="G579" s="43"/>
      <c r="H579" s="43"/>
      <c r="I579" s="44"/>
      <c r="J579" s="44"/>
      <c r="K579" s="44"/>
      <c r="L579" s="45"/>
    </row>
    <row r="580" spans="1:12" s="27" customFormat="1" ht="20.100000000000001" customHeight="1" x14ac:dyDescent="0.25">
      <c r="A580" s="40" t="s">
        <v>1726</v>
      </c>
      <c r="B580" s="74">
        <v>200499</v>
      </c>
      <c r="C580" s="42" t="s">
        <v>190</v>
      </c>
      <c r="D580" s="41" t="s">
        <v>1727</v>
      </c>
      <c r="E580" s="42" t="s">
        <v>219</v>
      </c>
      <c r="F580" s="180">
        <f>15*0.15</f>
        <v>2.25</v>
      </c>
      <c r="G580" s="43"/>
      <c r="H580" s="43"/>
      <c r="I580" s="44"/>
      <c r="J580" s="44"/>
      <c r="K580" s="44"/>
      <c r="L580" s="45"/>
    </row>
    <row r="581" spans="1:12" s="27" customFormat="1" ht="30" customHeight="1" x14ac:dyDescent="0.25">
      <c r="A581" s="40" t="s">
        <v>1728</v>
      </c>
      <c r="B581" s="42" t="s">
        <v>409</v>
      </c>
      <c r="C581" s="42"/>
      <c r="D581" s="41" t="s">
        <v>411</v>
      </c>
      <c r="E581" s="42" t="s">
        <v>219</v>
      </c>
      <c r="F581" s="180">
        <v>162.04</v>
      </c>
      <c r="G581" s="43"/>
      <c r="H581" s="43"/>
      <c r="I581" s="44"/>
      <c r="J581" s="44"/>
      <c r="K581" s="44"/>
      <c r="L581" s="45"/>
    </row>
    <row r="582" spans="1:12" s="27" customFormat="1" ht="30" customHeight="1" x14ac:dyDescent="0.25">
      <c r="A582" s="40" t="s">
        <v>1729</v>
      </c>
      <c r="B582" s="42" t="s">
        <v>412</v>
      </c>
      <c r="C582" s="42"/>
      <c r="D582" s="41" t="s">
        <v>1730</v>
      </c>
      <c r="E582" s="42" t="s">
        <v>219</v>
      </c>
      <c r="F582" s="180">
        <f>F581*0.1</f>
        <v>16.204000000000001</v>
      </c>
      <c r="G582" s="43"/>
      <c r="H582" s="43"/>
      <c r="I582" s="44"/>
      <c r="J582" s="44"/>
      <c r="K582" s="44"/>
      <c r="L582" s="45"/>
    </row>
    <row r="583" spans="1:12" s="27" customFormat="1" ht="30" customHeight="1" x14ac:dyDescent="0.25">
      <c r="A583" s="40" t="s">
        <v>1731</v>
      </c>
      <c r="B583" s="42">
        <v>40905</v>
      </c>
      <c r="C583" s="42" t="s">
        <v>190</v>
      </c>
      <c r="D583" s="41" t="s">
        <v>1732</v>
      </c>
      <c r="E583" s="42" t="s">
        <v>219</v>
      </c>
      <c r="F583" s="180">
        <v>297.91000000000003</v>
      </c>
      <c r="G583" s="43"/>
      <c r="H583" s="43"/>
      <c r="I583" s="44"/>
      <c r="J583" s="44"/>
      <c r="K583" s="44"/>
      <c r="L583" s="45"/>
    </row>
    <row r="584" spans="1:12" s="27" customFormat="1" ht="20.100000000000001" customHeight="1" x14ac:dyDescent="0.25">
      <c r="A584" s="33" t="s">
        <v>1733</v>
      </c>
      <c r="B584" s="35"/>
      <c r="C584" s="35"/>
      <c r="D584" s="36" t="s">
        <v>1734</v>
      </c>
      <c r="E584" s="35"/>
      <c r="F584" s="179"/>
      <c r="G584" s="46"/>
      <c r="H584" s="46"/>
      <c r="I584" s="47"/>
      <c r="J584" s="47"/>
      <c r="K584" s="47"/>
      <c r="L584" s="48"/>
    </row>
    <row r="585" spans="1:12" s="27" customFormat="1" ht="30" customHeight="1" x14ac:dyDescent="0.25">
      <c r="A585" s="49" t="s">
        <v>1735</v>
      </c>
      <c r="B585" s="74" t="s">
        <v>771</v>
      </c>
      <c r="C585" s="42"/>
      <c r="D585" s="41" t="s">
        <v>773</v>
      </c>
      <c r="E585" s="42" t="s">
        <v>219</v>
      </c>
      <c r="F585" s="180">
        <v>2872.6420000000007</v>
      </c>
      <c r="G585" s="43"/>
      <c r="H585" s="43"/>
      <c r="I585" s="44"/>
      <c r="J585" s="44"/>
      <c r="K585" s="44"/>
      <c r="L585" s="45"/>
    </row>
    <row r="586" spans="1:12" s="27" customFormat="1" ht="30" customHeight="1" x14ac:dyDescent="0.25">
      <c r="A586" s="49" t="s">
        <v>1736</v>
      </c>
      <c r="B586" s="74" t="s">
        <v>778</v>
      </c>
      <c r="C586" s="42"/>
      <c r="D586" s="41" t="s">
        <v>780</v>
      </c>
      <c r="E586" s="42" t="s">
        <v>219</v>
      </c>
      <c r="F586" s="180">
        <f>27*(0.8*0.8)</f>
        <v>17.280000000000005</v>
      </c>
      <c r="G586" s="43"/>
      <c r="H586" s="43"/>
      <c r="I586" s="44"/>
      <c r="J586" s="44"/>
      <c r="K586" s="44"/>
      <c r="L586" s="45"/>
    </row>
    <row r="587" spans="1:12" s="27" customFormat="1" ht="20.100000000000001" customHeight="1" x14ac:dyDescent="0.25">
      <c r="A587" s="33" t="s">
        <v>1737</v>
      </c>
      <c r="B587" s="35"/>
      <c r="C587" s="35"/>
      <c r="D587" s="36" t="s">
        <v>1738</v>
      </c>
      <c r="E587" s="35"/>
      <c r="F587" s="179"/>
      <c r="G587" s="46"/>
      <c r="H587" s="46"/>
      <c r="I587" s="47"/>
      <c r="J587" s="47"/>
      <c r="K587" s="47"/>
      <c r="L587" s="48"/>
    </row>
    <row r="588" spans="1:12" s="27" customFormat="1" ht="30" customHeight="1" x14ac:dyDescent="0.25">
      <c r="A588" s="49" t="s">
        <v>1739</v>
      </c>
      <c r="B588" s="74">
        <v>220102</v>
      </c>
      <c r="C588" s="42" t="s">
        <v>190</v>
      </c>
      <c r="D588" s="41" t="s">
        <v>1740</v>
      </c>
      <c r="E588" s="42" t="s">
        <v>219</v>
      </c>
      <c r="F588" s="180">
        <f>28.08+13.45+4+17.12+3.3+10.94+23.6+13.96+69.72+495</f>
        <v>679.17000000000007</v>
      </c>
      <c r="G588" s="43"/>
      <c r="H588" s="43"/>
      <c r="I588" s="44"/>
      <c r="J588" s="44"/>
      <c r="K588" s="44"/>
      <c r="L588" s="45"/>
    </row>
    <row r="589" spans="1:12" s="27" customFormat="1" ht="30" customHeight="1" x14ac:dyDescent="0.25">
      <c r="A589" s="49" t="s">
        <v>1741</v>
      </c>
      <c r="B589" s="42" t="s">
        <v>403</v>
      </c>
      <c r="C589" s="42"/>
      <c r="D589" s="41" t="s">
        <v>404</v>
      </c>
      <c r="E589" s="42" t="s">
        <v>219</v>
      </c>
      <c r="F589" s="180">
        <v>703.44100000000003</v>
      </c>
      <c r="G589" s="43"/>
      <c r="H589" s="43"/>
      <c r="I589" s="44"/>
      <c r="J589" s="44"/>
      <c r="K589" s="44"/>
      <c r="L589" s="45"/>
    </row>
    <row r="590" spans="1:12" s="27" customFormat="1" ht="30" customHeight="1" x14ac:dyDescent="0.25">
      <c r="A590" s="49" t="s">
        <v>1742</v>
      </c>
      <c r="B590" s="42" t="s">
        <v>407</v>
      </c>
      <c r="C590" s="42"/>
      <c r="D590" s="41" t="s">
        <v>408</v>
      </c>
      <c r="E590" s="42" t="s">
        <v>32</v>
      </c>
      <c r="F590" s="180">
        <v>452.97</v>
      </c>
      <c r="G590" s="43"/>
      <c r="H590" s="43"/>
      <c r="I590" s="44"/>
      <c r="J590" s="44"/>
      <c r="K590" s="44"/>
      <c r="L590" s="45"/>
    </row>
    <row r="591" spans="1:12" s="27" customFormat="1" ht="30" customHeight="1" x14ac:dyDescent="0.25">
      <c r="A591" s="49" t="s">
        <v>1743</v>
      </c>
      <c r="B591" s="74" t="s">
        <v>405</v>
      </c>
      <c r="C591" s="42"/>
      <c r="D591" s="41" t="s">
        <v>1744</v>
      </c>
      <c r="E591" s="42" t="s">
        <v>219</v>
      </c>
      <c r="F591" s="180">
        <f>(F589+(F590*0.1))*0.1</f>
        <v>74.873800000000003</v>
      </c>
      <c r="G591" s="43"/>
      <c r="H591" s="43"/>
      <c r="I591" s="44"/>
      <c r="J591" s="44"/>
      <c r="K591" s="44"/>
      <c r="L591" s="45"/>
    </row>
    <row r="592" spans="1:12" s="27" customFormat="1" ht="30" customHeight="1" x14ac:dyDescent="0.25">
      <c r="A592" s="49" t="s">
        <v>1745</v>
      </c>
      <c r="B592" s="42" t="s">
        <v>782</v>
      </c>
      <c r="C592" s="42"/>
      <c r="D592" s="41" t="s">
        <v>784</v>
      </c>
      <c r="E592" s="42" t="s">
        <v>219</v>
      </c>
      <c r="F592" s="180">
        <v>303.88</v>
      </c>
      <c r="G592" s="43"/>
      <c r="H592" s="43"/>
      <c r="I592" s="44"/>
      <c r="J592" s="44"/>
      <c r="K592" s="44"/>
      <c r="L592" s="45"/>
    </row>
    <row r="593" spans="1:12" s="27" customFormat="1" ht="30" customHeight="1" x14ac:dyDescent="0.25">
      <c r="A593" s="49" t="s">
        <v>1746</v>
      </c>
      <c r="B593" s="42" t="s">
        <v>782</v>
      </c>
      <c r="C593" s="42"/>
      <c r="D593" s="41" t="s">
        <v>1747</v>
      </c>
      <c r="E593" s="42" t="s">
        <v>219</v>
      </c>
      <c r="F593" s="180">
        <f>162.46+61.71+15</f>
        <v>239.17000000000002</v>
      </c>
      <c r="G593" s="43"/>
      <c r="H593" s="43"/>
      <c r="I593" s="44"/>
      <c r="J593" s="44"/>
      <c r="K593" s="44"/>
      <c r="L593" s="45"/>
    </row>
    <row r="594" spans="1:12" s="27" customFormat="1" ht="20.100000000000001" customHeight="1" x14ac:dyDescent="0.25">
      <c r="A594" s="49" t="s">
        <v>1748</v>
      </c>
      <c r="B594" s="42">
        <v>221004</v>
      </c>
      <c r="C594" s="42" t="s">
        <v>190</v>
      </c>
      <c r="D594" s="41" t="s">
        <v>1749</v>
      </c>
      <c r="E594" s="42" t="s">
        <v>32</v>
      </c>
      <c r="F594" s="180">
        <v>191.4</v>
      </c>
      <c r="G594" s="43"/>
      <c r="H594" s="43"/>
      <c r="I594" s="44"/>
      <c r="J594" s="44"/>
      <c r="K594" s="44"/>
      <c r="L594" s="45"/>
    </row>
    <row r="595" spans="1:12" s="27" customFormat="1" ht="20.100000000000001" customHeight="1" x14ac:dyDescent="0.25">
      <c r="A595" s="49" t="s">
        <v>1750</v>
      </c>
      <c r="B595" s="42">
        <v>221004</v>
      </c>
      <c r="C595" s="42" t="s">
        <v>190</v>
      </c>
      <c r="D595" s="41" t="s">
        <v>1751</v>
      </c>
      <c r="E595" s="42" t="s">
        <v>32</v>
      </c>
      <c r="F595" s="180">
        <v>59.13</v>
      </c>
      <c r="G595" s="43"/>
      <c r="H595" s="43"/>
      <c r="I595" s="44"/>
      <c r="J595" s="44"/>
      <c r="K595" s="44"/>
      <c r="L595" s="45"/>
    </row>
    <row r="596" spans="1:12" s="27" customFormat="1" ht="20.100000000000001" customHeight="1" x14ac:dyDescent="0.25">
      <c r="A596" s="49" t="s">
        <v>1752</v>
      </c>
      <c r="B596" s="42">
        <v>220912</v>
      </c>
      <c r="C596" s="42" t="s">
        <v>190</v>
      </c>
      <c r="D596" s="41" t="s">
        <v>1753</v>
      </c>
      <c r="E596" s="42" t="s">
        <v>219</v>
      </c>
      <c r="F596" s="180">
        <v>1.1000000000000001</v>
      </c>
      <c r="G596" s="43"/>
      <c r="H596" s="43"/>
      <c r="I596" s="44"/>
      <c r="J596" s="44"/>
      <c r="K596" s="44"/>
      <c r="L596" s="45"/>
    </row>
    <row r="597" spans="1:12" s="27" customFormat="1" ht="20.100000000000001" customHeight="1" x14ac:dyDescent="0.25">
      <c r="A597" s="49" t="s">
        <v>1754</v>
      </c>
      <c r="B597" s="42">
        <v>220802</v>
      </c>
      <c r="C597" s="42" t="s">
        <v>190</v>
      </c>
      <c r="D597" s="41" t="s">
        <v>1755</v>
      </c>
      <c r="E597" s="42" t="s">
        <v>32</v>
      </c>
      <c r="F597" s="180">
        <v>2.8</v>
      </c>
      <c r="G597" s="43"/>
      <c r="H597" s="43"/>
      <c r="I597" s="44"/>
      <c r="J597" s="44"/>
      <c r="K597" s="44"/>
      <c r="L597" s="45"/>
    </row>
    <row r="598" spans="1:12" s="27" customFormat="1" ht="20.100000000000001" customHeight="1" x14ac:dyDescent="0.25">
      <c r="A598" s="33" t="s">
        <v>1756</v>
      </c>
      <c r="B598" s="35"/>
      <c r="C598" s="35"/>
      <c r="D598" s="36" t="s">
        <v>1757</v>
      </c>
      <c r="E598" s="35"/>
      <c r="F598" s="179"/>
      <c r="G598" s="46"/>
      <c r="H598" s="46"/>
      <c r="I598" s="47"/>
      <c r="J598" s="47"/>
      <c r="K598" s="47"/>
      <c r="L598" s="48"/>
    </row>
    <row r="599" spans="1:12" s="27" customFormat="1" ht="20.100000000000001" customHeight="1" x14ac:dyDescent="0.25">
      <c r="A599" s="49" t="s">
        <v>1758</v>
      </c>
      <c r="B599" s="42">
        <v>271608</v>
      </c>
      <c r="C599" s="42" t="s">
        <v>190</v>
      </c>
      <c r="D599" s="41" t="s">
        <v>1759</v>
      </c>
      <c r="E599" s="42" t="s">
        <v>219</v>
      </c>
      <c r="F599" s="180">
        <v>19.3</v>
      </c>
      <c r="G599" s="43"/>
      <c r="H599" s="43"/>
      <c r="I599" s="44"/>
      <c r="J599" s="44"/>
      <c r="K599" s="44"/>
      <c r="L599" s="45"/>
    </row>
    <row r="600" spans="1:12" s="27" customFormat="1" ht="20.100000000000001" customHeight="1" x14ac:dyDescent="0.25">
      <c r="A600" s="49" t="s">
        <v>1760</v>
      </c>
      <c r="B600" s="42">
        <v>100320</v>
      </c>
      <c r="C600" s="42" t="s">
        <v>190</v>
      </c>
      <c r="D600" s="41" t="s">
        <v>1761</v>
      </c>
      <c r="E600" s="42" t="s">
        <v>219</v>
      </c>
      <c r="F600" s="180">
        <v>6.5</v>
      </c>
      <c r="G600" s="43"/>
      <c r="H600" s="43"/>
      <c r="I600" s="44"/>
      <c r="J600" s="44"/>
      <c r="K600" s="44"/>
      <c r="L600" s="45"/>
    </row>
    <row r="601" spans="1:12" s="27" customFormat="1" ht="20.100000000000001" customHeight="1" x14ac:dyDescent="0.25">
      <c r="A601" s="49" t="s">
        <v>1762</v>
      </c>
      <c r="B601" s="74">
        <v>220920</v>
      </c>
      <c r="C601" s="42" t="s">
        <v>190</v>
      </c>
      <c r="D601" s="41" t="s">
        <v>1763</v>
      </c>
      <c r="E601" s="42" t="s">
        <v>32</v>
      </c>
      <c r="F601" s="180">
        <f>(0.85*4)+(1.7*2)+8.78</f>
        <v>15.579999999999998</v>
      </c>
      <c r="G601" s="43"/>
      <c r="H601" s="43"/>
      <c r="I601" s="44"/>
      <c r="J601" s="44"/>
      <c r="K601" s="44"/>
      <c r="L601" s="45"/>
    </row>
    <row r="602" spans="1:12" s="27" customFormat="1" ht="20.100000000000001" customHeight="1" x14ac:dyDescent="0.25">
      <c r="A602" s="49" t="s">
        <v>1764</v>
      </c>
      <c r="B602" s="74">
        <v>220920</v>
      </c>
      <c r="C602" s="42" t="s">
        <v>190</v>
      </c>
      <c r="D602" s="41" t="s">
        <v>1765</v>
      </c>
      <c r="E602" s="42" t="s">
        <v>32</v>
      </c>
      <c r="F602" s="180">
        <v>7.03</v>
      </c>
      <c r="G602" s="43"/>
      <c r="H602" s="43"/>
      <c r="I602" s="44"/>
      <c r="J602" s="44"/>
      <c r="K602" s="44"/>
      <c r="L602" s="45"/>
    </row>
    <row r="603" spans="1:12" s="27" customFormat="1" ht="20.100000000000001" customHeight="1" x14ac:dyDescent="0.25">
      <c r="A603" s="33" t="s">
        <v>1766</v>
      </c>
      <c r="B603" s="35"/>
      <c r="C603" s="35"/>
      <c r="D603" s="36" t="s">
        <v>1767</v>
      </c>
      <c r="E603" s="35"/>
      <c r="F603" s="179"/>
      <c r="G603" s="46"/>
      <c r="H603" s="46"/>
      <c r="I603" s="47"/>
      <c r="J603" s="47"/>
      <c r="K603" s="47"/>
      <c r="L603" s="48"/>
    </row>
    <row r="604" spans="1:12" s="27" customFormat="1" ht="20.100000000000001" customHeight="1" x14ac:dyDescent="0.25">
      <c r="A604" s="49" t="s">
        <v>1768</v>
      </c>
      <c r="B604" s="74">
        <v>261300</v>
      </c>
      <c r="C604" s="42" t="s">
        <v>190</v>
      </c>
      <c r="D604" s="41" t="s">
        <v>1769</v>
      </c>
      <c r="E604" s="42" t="s">
        <v>219</v>
      </c>
      <c r="F604" s="180">
        <v>614.64</v>
      </c>
      <c r="G604" s="43"/>
      <c r="H604" s="43"/>
      <c r="I604" s="44"/>
      <c r="J604" s="44"/>
      <c r="K604" s="44"/>
      <c r="L604" s="45"/>
    </row>
    <row r="605" spans="1:12" s="27" customFormat="1" ht="30" customHeight="1" x14ac:dyDescent="0.25">
      <c r="A605" s="49" t="s">
        <v>1770</v>
      </c>
      <c r="B605" s="74">
        <v>261000</v>
      </c>
      <c r="C605" s="42" t="s">
        <v>190</v>
      </c>
      <c r="D605" s="41" t="s">
        <v>1771</v>
      </c>
      <c r="E605" s="42" t="s">
        <v>219</v>
      </c>
      <c r="F605" s="180">
        <v>3305.1352999999995</v>
      </c>
      <c r="G605" s="43"/>
      <c r="H605" s="43"/>
      <c r="I605" s="44"/>
      <c r="J605" s="44"/>
      <c r="K605" s="44"/>
      <c r="L605" s="45"/>
    </row>
    <row r="606" spans="1:12" s="27" customFormat="1" ht="30" customHeight="1" x14ac:dyDescent="0.25">
      <c r="A606" s="49" t="s">
        <v>1772</v>
      </c>
      <c r="B606" s="74">
        <v>261300</v>
      </c>
      <c r="C606" s="42" t="s">
        <v>190</v>
      </c>
      <c r="D606" s="41" t="s">
        <v>1773</v>
      </c>
      <c r="E606" s="42" t="s">
        <v>219</v>
      </c>
      <c r="F606" s="180">
        <v>2872.6420000000007</v>
      </c>
      <c r="G606" s="43"/>
      <c r="H606" s="43"/>
      <c r="I606" s="44"/>
      <c r="J606" s="44"/>
      <c r="K606" s="44"/>
      <c r="L606" s="45"/>
    </row>
    <row r="607" spans="1:12" s="27" customFormat="1" ht="20.100000000000001" customHeight="1" x14ac:dyDescent="0.25">
      <c r="A607" s="49" t="s">
        <v>1774</v>
      </c>
      <c r="B607" s="74">
        <v>261302</v>
      </c>
      <c r="C607" s="42" t="s">
        <v>190</v>
      </c>
      <c r="D607" s="41" t="s">
        <v>1775</v>
      </c>
      <c r="E607" s="42" t="s">
        <v>219</v>
      </c>
      <c r="F607" s="180">
        <v>2872.6420000000007</v>
      </c>
      <c r="G607" s="43"/>
      <c r="H607" s="43"/>
      <c r="I607" s="44"/>
      <c r="J607" s="44"/>
      <c r="K607" s="44"/>
      <c r="L607" s="45"/>
    </row>
    <row r="608" spans="1:12" s="27" customFormat="1" ht="20.100000000000001" customHeight="1" x14ac:dyDescent="0.25">
      <c r="A608" s="49" t="s">
        <v>1776</v>
      </c>
      <c r="B608" s="74">
        <v>260901</v>
      </c>
      <c r="C608" s="42" t="s">
        <v>190</v>
      </c>
      <c r="D608" s="41" t="s">
        <v>1777</v>
      </c>
      <c r="E608" s="42" t="s">
        <v>219</v>
      </c>
      <c r="F608" s="180">
        <f>43.94*2</f>
        <v>87.88</v>
      </c>
      <c r="G608" s="43"/>
      <c r="H608" s="43"/>
      <c r="I608" s="44"/>
      <c r="J608" s="44"/>
      <c r="K608" s="44"/>
      <c r="L608" s="45"/>
    </row>
    <row r="609" spans="1:12" s="27" customFormat="1" ht="30" customHeight="1" x14ac:dyDescent="0.25">
      <c r="A609" s="49" t="s">
        <v>1778</v>
      </c>
      <c r="B609" s="74">
        <v>261503</v>
      </c>
      <c r="C609" s="42" t="s">
        <v>190</v>
      </c>
      <c r="D609" s="41" t="s">
        <v>1779</v>
      </c>
      <c r="E609" s="42" t="s">
        <v>219</v>
      </c>
      <c r="F609" s="180">
        <v>250</v>
      </c>
      <c r="G609" s="43"/>
      <c r="H609" s="43"/>
      <c r="I609" s="44"/>
      <c r="J609" s="44"/>
      <c r="K609" s="44"/>
      <c r="L609" s="45"/>
    </row>
    <row r="610" spans="1:12" s="27" customFormat="1" ht="30" customHeight="1" x14ac:dyDescent="0.25">
      <c r="A610" s="49" t="s">
        <v>1780</v>
      </c>
      <c r="B610" s="74">
        <v>261703</v>
      </c>
      <c r="C610" s="42" t="s">
        <v>190</v>
      </c>
      <c r="D610" s="41" t="s">
        <v>1781</v>
      </c>
      <c r="E610" s="42" t="s">
        <v>219</v>
      </c>
      <c r="F610" s="180">
        <f>F588</f>
        <v>679.17000000000007</v>
      </c>
      <c r="G610" s="43"/>
      <c r="H610" s="43"/>
      <c r="I610" s="44"/>
      <c r="J610" s="44"/>
      <c r="K610" s="44"/>
      <c r="L610" s="45"/>
    </row>
    <row r="611" spans="1:12" s="27" customFormat="1" ht="20.100000000000001" customHeight="1" x14ac:dyDescent="0.25">
      <c r="A611" s="49" t="s">
        <v>1782</v>
      </c>
      <c r="B611" s="74">
        <v>260601</v>
      </c>
      <c r="C611" s="42" t="s">
        <v>190</v>
      </c>
      <c r="D611" s="41" t="s">
        <v>1783</v>
      </c>
      <c r="E611" s="42" t="s">
        <v>219</v>
      </c>
      <c r="F611" s="180">
        <f>3107.85+15</f>
        <v>3122.85</v>
      </c>
      <c r="G611" s="43"/>
      <c r="H611" s="43"/>
      <c r="I611" s="44"/>
      <c r="J611" s="44"/>
      <c r="K611" s="44"/>
      <c r="L611" s="45"/>
    </row>
    <row r="612" spans="1:12" s="27" customFormat="1" ht="20.100000000000001" customHeight="1" x14ac:dyDescent="0.25">
      <c r="A612" s="33" t="s">
        <v>1784</v>
      </c>
      <c r="B612" s="35"/>
      <c r="C612" s="35"/>
      <c r="D612" s="36" t="s">
        <v>1785</v>
      </c>
      <c r="E612" s="35"/>
      <c r="F612" s="179"/>
      <c r="G612" s="46"/>
      <c r="H612" s="46"/>
      <c r="I612" s="47"/>
      <c r="J612" s="47"/>
      <c r="K612" s="47"/>
      <c r="L612" s="48"/>
    </row>
    <row r="613" spans="1:12" s="27" customFormat="1" ht="30" customHeight="1" x14ac:dyDescent="0.25">
      <c r="A613" s="49" t="s">
        <v>1786</v>
      </c>
      <c r="B613" s="42" t="s">
        <v>239</v>
      </c>
      <c r="C613" s="42"/>
      <c r="D613" s="50" t="s">
        <v>1787</v>
      </c>
      <c r="E613" s="42" t="s">
        <v>1</v>
      </c>
      <c r="F613" s="181">
        <f>30+67+19</f>
        <v>116</v>
      </c>
      <c r="G613" s="43"/>
      <c r="H613" s="43"/>
      <c r="I613" s="44"/>
      <c r="J613" s="44"/>
      <c r="K613" s="44"/>
      <c r="L613" s="45"/>
    </row>
    <row r="614" spans="1:12" s="27" customFormat="1" ht="30" customHeight="1" x14ac:dyDescent="0.25">
      <c r="A614" s="49" t="s">
        <v>1788</v>
      </c>
      <c r="B614" s="42" t="s">
        <v>401</v>
      </c>
      <c r="C614" s="42"/>
      <c r="D614" s="50" t="s">
        <v>402</v>
      </c>
      <c r="E614" s="42" t="s">
        <v>1</v>
      </c>
      <c r="F614" s="181">
        <v>4</v>
      </c>
      <c r="G614" s="43"/>
      <c r="H614" s="43"/>
      <c r="I614" s="44"/>
      <c r="J614" s="44"/>
      <c r="K614" s="44"/>
      <c r="L614" s="45"/>
    </row>
    <row r="615" spans="1:12" s="27" customFormat="1" ht="30" customHeight="1" x14ac:dyDescent="0.25">
      <c r="A615" s="49" t="s">
        <v>1789</v>
      </c>
      <c r="B615" s="42" t="s">
        <v>791</v>
      </c>
      <c r="C615" s="42"/>
      <c r="D615" s="50" t="s">
        <v>793</v>
      </c>
      <c r="E615" s="42" t="s">
        <v>1</v>
      </c>
      <c r="F615" s="181">
        <f>(18+17+17+6+6+6+15+7+15+48+11)*2</f>
        <v>332</v>
      </c>
      <c r="G615" s="43"/>
      <c r="H615" s="43"/>
      <c r="I615" s="44"/>
      <c r="J615" s="44"/>
      <c r="K615" s="44"/>
      <c r="L615" s="45"/>
    </row>
    <row r="616" spans="1:12" s="27" customFormat="1" ht="30" customHeight="1" x14ac:dyDescent="0.25">
      <c r="A616" s="49" t="s">
        <v>1790</v>
      </c>
      <c r="B616" s="42" t="s">
        <v>795</v>
      </c>
      <c r="C616" s="73"/>
      <c r="D616" s="41" t="s">
        <v>797</v>
      </c>
      <c r="E616" s="73" t="s">
        <v>32</v>
      </c>
      <c r="F616" s="181">
        <f>46.12</f>
        <v>46.12</v>
      </c>
      <c r="G616" s="43"/>
      <c r="H616" s="43"/>
      <c r="I616" s="44"/>
      <c r="J616" s="44"/>
      <c r="K616" s="44"/>
      <c r="L616" s="45"/>
    </row>
    <row r="617" spans="1:12" s="27" customFormat="1" ht="30" customHeight="1" x14ac:dyDescent="0.25">
      <c r="A617" s="49" t="s">
        <v>1791</v>
      </c>
      <c r="B617" s="42" t="s">
        <v>800</v>
      </c>
      <c r="C617" s="73"/>
      <c r="D617" s="41" t="s">
        <v>802</v>
      </c>
      <c r="E617" s="73" t="s">
        <v>32</v>
      </c>
      <c r="F617" s="181">
        <v>46.12</v>
      </c>
      <c r="G617" s="43"/>
      <c r="H617" s="43"/>
      <c r="I617" s="44"/>
      <c r="J617" s="44"/>
      <c r="K617" s="44"/>
      <c r="L617" s="45"/>
    </row>
    <row r="618" spans="1:12" s="27" customFormat="1" ht="30" customHeight="1" x14ac:dyDescent="0.25">
      <c r="A618" s="49" t="s">
        <v>1792</v>
      </c>
      <c r="B618" s="42" t="s">
        <v>453</v>
      </c>
      <c r="C618" s="73"/>
      <c r="D618" s="72" t="s">
        <v>454</v>
      </c>
      <c r="E618" s="73" t="s">
        <v>32</v>
      </c>
      <c r="F618" s="181">
        <v>159.53</v>
      </c>
      <c r="G618" s="43"/>
      <c r="H618" s="43"/>
      <c r="I618" s="44"/>
      <c r="J618" s="44"/>
      <c r="K618" s="44"/>
      <c r="L618" s="45"/>
    </row>
    <row r="619" spans="1:12" s="27" customFormat="1" ht="30" customHeight="1" x14ac:dyDescent="0.25">
      <c r="A619" s="49" t="s">
        <v>1793</v>
      </c>
      <c r="B619" s="42">
        <v>180316</v>
      </c>
      <c r="C619" s="42" t="s">
        <v>190</v>
      </c>
      <c r="D619" s="72" t="s">
        <v>1794</v>
      </c>
      <c r="E619" s="73" t="s">
        <v>32</v>
      </c>
      <c r="F619" s="181">
        <v>248.93</v>
      </c>
      <c r="G619" s="43"/>
      <c r="H619" s="43"/>
      <c r="I619" s="44"/>
      <c r="J619" s="44"/>
      <c r="K619" s="44"/>
      <c r="L619" s="45"/>
    </row>
    <row r="620" spans="1:12" s="27" customFormat="1" ht="20.100000000000001" customHeight="1" x14ac:dyDescent="0.25">
      <c r="A620" s="49" t="s">
        <v>1795</v>
      </c>
      <c r="B620" s="42">
        <v>230174</v>
      </c>
      <c r="C620" s="42" t="s">
        <v>190</v>
      </c>
      <c r="D620" s="72" t="s">
        <v>1796</v>
      </c>
      <c r="E620" s="73" t="s">
        <v>1</v>
      </c>
      <c r="F620" s="181">
        <v>12</v>
      </c>
      <c r="G620" s="43"/>
      <c r="H620" s="43"/>
      <c r="I620" s="44"/>
      <c r="J620" s="44"/>
      <c r="K620" s="44"/>
      <c r="L620" s="45"/>
    </row>
    <row r="621" spans="1:12" s="27" customFormat="1" ht="20.100000000000001" customHeight="1" x14ac:dyDescent="0.25">
      <c r="A621" s="49" t="s">
        <v>1797</v>
      </c>
      <c r="B621" s="42">
        <v>230176</v>
      </c>
      <c r="C621" s="42" t="s">
        <v>190</v>
      </c>
      <c r="D621" s="72" t="s">
        <v>1798</v>
      </c>
      <c r="E621" s="73" t="s">
        <v>1</v>
      </c>
      <c r="F621" s="181">
        <v>20</v>
      </c>
      <c r="G621" s="43"/>
      <c r="H621" s="43"/>
      <c r="I621" s="44"/>
      <c r="J621" s="44"/>
      <c r="K621" s="44"/>
      <c r="L621" s="45"/>
    </row>
    <row r="622" spans="1:12" s="27" customFormat="1" ht="20.100000000000001" customHeight="1" x14ac:dyDescent="0.25">
      <c r="A622" s="49" t="s">
        <v>1799</v>
      </c>
      <c r="B622" s="42" t="s">
        <v>804</v>
      </c>
      <c r="C622" s="42"/>
      <c r="D622" s="41" t="s">
        <v>806</v>
      </c>
      <c r="E622" s="73" t="s">
        <v>1</v>
      </c>
      <c r="F622" s="181">
        <v>1</v>
      </c>
      <c r="G622" s="43"/>
      <c r="H622" s="43"/>
      <c r="I622" s="44"/>
      <c r="J622" s="44"/>
      <c r="K622" s="44"/>
      <c r="L622" s="45"/>
    </row>
    <row r="623" spans="1:12" s="27" customFormat="1" ht="30" customHeight="1" x14ac:dyDescent="0.25">
      <c r="A623" s="49" t="s">
        <v>1800</v>
      </c>
      <c r="B623" s="42">
        <v>221126</v>
      </c>
      <c r="C623" s="42" t="s">
        <v>190</v>
      </c>
      <c r="D623" s="72" t="s">
        <v>1801</v>
      </c>
      <c r="E623" s="73" t="s">
        <v>219</v>
      </c>
      <c r="F623" s="181">
        <f>(154+216+112+292+67+125+17+3.05+3.05)*0.0625</f>
        <v>61.818749999999994</v>
      </c>
      <c r="G623" s="43"/>
      <c r="H623" s="43"/>
      <c r="I623" s="44"/>
      <c r="J623" s="44"/>
      <c r="K623" s="44"/>
      <c r="L623" s="45"/>
    </row>
    <row r="624" spans="1:12" s="27" customFormat="1" ht="20.100000000000001" customHeight="1" x14ac:dyDescent="0.25">
      <c r="A624" s="49" t="s">
        <v>1802</v>
      </c>
      <c r="B624" s="42">
        <v>221120</v>
      </c>
      <c r="C624" s="42" t="s">
        <v>190</v>
      </c>
      <c r="D624" s="72" t="s">
        <v>1803</v>
      </c>
      <c r="E624" s="73" t="s">
        <v>219</v>
      </c>
      <c r="F624" s="181">
        <f>(107+154+195+161+168+178+121+5+1.55)*0.0625</f>
        <v>68.159374999999997</v>
      </c>
      <c r="G624" s="43"/>
      <c r="H624" s="43"/>
      <c r="I624" s="44"/>
      <c r="J624" s="44"/>
      <c r="K624" s="44"/>
      <c r="L624" s="45"/>
    </row>
    <row r="625" spans="1:12" s="27" customFormat="1" ht="30" customHeight="1" x14ac:dyDescent="0.25">
      <c r="A625" s="49" t="s">
        <v>1804</v>
      </c>
      <c r="B625" s="42" t="s">
        <v>809</v>
      </c>
      <c r="C625" s="73"/>
      <c r="D625" s="41" t="s">
        <v>811</v>
      </c>
      <c r="E625" s="73" t="s">
        <v>1</v>
      </c>
      <c r="F625" s="181">
        <v>6</v>
      </c>
      <c r="G625" s="43"/>
      <c r="H625" s="43"/>
      <c r="I625" s="44"/>
      <c r="J625" s="44"/>
      <c r="K625" s="44"/>
      <c r="L625" s="45"/>
    </row>
    <row r="626" spans="1:12" s="27" customFormat="1" ht="20.100000000000001" customHeight="1" x14ac:dyDescent="0.25">
      <c r="A626" s="49" t="s">
        <v>1805</v>
      </c>
      <c r="B626" s="42">
        <v>270804</v>
      </c>
      <c r="C626" s="42" t="s">
        <v>190</v>
      </c>
      <c r="D626" s="72" t="s">
        <v>1806</v>
      </c>
      <c r="E626" s="73" t="s">
        <v>1</v>
      </c>
      <c r="F626" s="181">
        <v>3</v>
      </c>
      <c r="G626" s="43"/>
      <c r="H626" s="43"/>
      <c r="I626" s="44"/>
      <c r="J626" s="44"/>
      <c r="K626" s="44"/>
      <c r="L626" s="45"/>
    </row>
    <row r="627" spans="1:12" s="27" customFormat="1" ht="30" customHeight="1" x14ac:dyDescent="0.25">
      <c r="A627" s="49" t="s">
        <v>1807</v>
      </c>
      <c r="B627" s="42" t="s">
        <v>424</v>
      </c>
      <c r="C627" s="42"/>
      <c r="D627" s="72" t="s">
        <v>1808</v>
      </c>
      <c r="E627" s="73" t="s">
        <v>1</v>
      </c>
      <c r="F627" s="181">
        <v>1</v>
      </c>
      <c r="G627" s="43"/>
      <c r="H627" s="43"/>
      <c r="I627" s="44"/>
      <c r="J627" s="44"/>
      <c r="K627" s="44"/>
      <c r="L627" s="45"/>
    </row>
    <row r="628" spans="1:12" s="27" customFormat="1" ht="20.100000000000001" customHeight="1" x14ac:dyDescent="0.25">
      <c r="A628" s="33" t="s">
        <v>1809</v>
      </c>
      <c r="B628" s="35"/>
      <c r="C628" s="35"/>
      <c r="D628" s="36" t="s">
        <v>1810</v>
      </c>
      <c r="E628" s="35"/>
      <c r="F628" s="179"/>
      <c r="G628" s="46"/>
      <c r="H628" s="46"/>
      <c r="I628" s="47"/>
      <c r="J628" s="47"/>
      <c r="K628" s="47"/>
      <c r="L628" s="39"/>
    </row>
    <row r="629" spans="1:12" s="27" customFormat="1" ht="20.100000000000001" customHeight="1" x14ac:dyDescent="0.25">
      <c r="A629" s="52" t="s">
        <v>1811</v>
      </c>
      <c r="B629" s="54"/>
      <c r="C629" s="54"/>
      <c r="D629" s="55" t="s">
        <v>1812</v>
      </c>
      <c r="E629" s="54"/>
      <c r="F629" s="182"/>
      <c r="G629" s="56"/>
      <c r="H629" s="56"/>
      <c r="I629" s="57"/>
      <c r="J629" s="57"/>
      <c r="K629" s="57"/>
      <c r="L629" s="58"/>
    </row>
    <row r="630" spans="1:12" s="27" customFormat="1" ht="20.100000000000001" customHeight="1" x14ac:dyDescent="0.25">
      <c r="A630" s="49" t="s">
        <v>1811</v>
      </c>
      <c r="B630" s="42" t="s">
        <v>812</v>
      </c>
      <c r="C630" s="42"/>
      <c r="D630" s="41" t="s">
        <v>814</v>
      </c>
      <c r="E630" s="42" t="s">
        <v>219</v>
      </c>
      <c r="F630" s="180">
        <v>6.78</v>
      </c>
      <c r="G630" s="43"/>
      <c r="H630" s="43"/>
      <c r="I630" s="44"/>
      <c r="J630" s="44"/>
      <c r="K630" s="44"/>
      <c r="L630" s="45"/>
    </row>
    <row r="631" spans="1:12" s="27" customFormat="1" ht="20.100000000000001" customHeight="1" x14ac:dyDescent="0.25">
      <c r="A631" s="49" t="s">
        <v>1813</v>
      </c>
      <c r="B631" s="42">
        <v>61130</v>
      </c>
      <c r="C631" s="42" t="s">
        <v>190</v>
      </c>
      <c r="D631" s="41" t="s">
        <v>1814</v>
      </c>
      <c r="E631" s="42" t="s">
        <v>219</v>
      </c>
      <c r="F631" s="180">
        <v>19.14</v>
      </c>
      <c r="G631" s="43"/>
      <c r="H631" s="43"/>
      <c r="I631" s="44"/>
      <c r="J631" s="44"/>
      <c r="K631" s="44"/>
      <c r="L631" s="45"/>
    </row>
    <row r="632" spans="1:12" s="27" customFormat="1" ht="20.100000000000001" customHeight="1" x14ac:dyDescent="0.25">
      <c r="A632" s="49" t="s">
        <v>1815</v>
      </c>
      <c r="B632" s="42" t="s">
        <v>816</v>
      </c>
      <c r="C632" s="42"/>
      <c r="D632" s="41" t="s">
        <v>818</v>
      </c>
      <c r="E632" s="42" t="s">
        <v>219</v>
      </c>
      <c r="F632" s="180">
        <v>15.97</v>
      </c>
      <c r="G632" s="43"/>
      <c r="H632" s="43"/>
      <c r="I632" s="44"/>
      <c r="J632" s="44"/>
      <c r="K632" s="44"/>
      <c r="L632" s="45"/>
    </row>
    <row r="633" spans="1:12" s="27" customFormat="1" ht="20.100000000000001" customHeight="1" x14ac:dyDescent="0.25">
      <c r="A633" s="49" t="s">
        <v>1816</v>
      </c>
      <c r="B633" s="42" t="s">
        <v>243</v>
      </c>
      <c r="C633" s="42"/>
      <c r="D633" s="50" t="s">
        <v>1817</v>
      </c>
      <c r="E633" s="42" t="s">
        <v>1</v>
      </c>
      <c r="F633" s="181">
        <v>6</v>
      </c>
      <c r="G633" s="43"/>
      <c r="H633" s="43"/>
      <c r="I633" s="44"/>
      <c r="J633" s="44"/>
      <c r="K633" s="44"/>
      <c r="L633" s="45"/>
    </row>
    <row r="634" spans="1:12" s="27" customFormat="1" ht="30" customHeight="1" x14ac:dyDescent="0.25">
      <c r="A634" s="49" t="s">
        <v>1818</v>
      </c>
      <c r="B634" s="42" t="s">
        <v>246</v>
      </c>
      <c r="C634" s="42"/>
      <c r="D634" s="50" t="s">
        <v>1819</v>
      </c>
      <c r="E634" s="42" t="s">
        <v>1</v>
      </c>
      <c r="F634" s="181">
        <v>6</v>
      </c>
      <c r="G634" s="43"/>
      <c r="H634" s="43"/>
      <c r="I634" s="44"/>
      <c r="J634" s="44"/>
      <c r="K634" s="44"/>
      <c r="L634" s="45"/>
    </row>
    <row r="635" spans="1:12" s="27" customFormat="1" ht="20.100000000000001" customHeight="1" x14ac:dyDescent="0.25">
      <c r="A635" s="49" t="s">
        <v>1820</v>
      </c>
      <c r="B635" s="42" t="s">
        <v>248</v>
      </c>
      <c r="C635" s="42"/>
      <c r="D635" s="50" t="s">
        <v>1821</v>
      </c>
      <c r="E635" s="42" t="s">
        <v>1</v>
      </c>
      <c r="F635" s="181">
        <v>6</v>
      </c>
      <c r="G635" s="43"/>
      <c r="H635" s="43"/>
      <c r="I635" s="44"/>
      <c r="J635" s="44"/>
      <c r="K635" s="44"/>
      <c r="L635" s="45"/>
    </row>
    <row r="636" spans="1:12" s="27" customFormat="1" ht="30" customHeight="1" x14ac:dyDescent="0.25">
      <c r="A636" s="49" t="s">
        <v>1822</v>
      </c>
      <c r="B636" s="42">
        <v>180701</v>
      </c>
      <c r="C636" s="42" t="s">
        <v>190</v>
      </c>
      <c r="D636" s="50" t="s">
        <v>1823</v>
      </c>
      <c r="E636" s="42" t="s">
        <v>32</v>
      </c>
      <c r="F636" s="181">
        <v>4</v>
      </c>
      <c r="G636" s="43"/>
      <c r="H636" s="43"/>
      <c r="I636" s="44"/>
      <c r="J636" s="44"/>
      <c r="K636" s="44"/>
      <c r="L636" s="45"/>
    </row>
    <row r="637" spans="1:12" s="27" customFormat="1" ht="20.100000000000001" customHeight="1" x14ac:dyDescent="0.25">
      <c r="A637" s="49" t="s">
        <v>1824</v>
      </c>
      <c r="B637" s="42">
        <v>180701</v>
      </c>
      <c r="C637" s="42" t="s">
        <v>190</v>
      </c>
      <c r="D637" s="50" t="s">
        <v>1825</v>
      </c>
      <c r="E637" s="42" t="s">
        <v>32</v>
      </c>
      <c r="F637" s="181">
        <v>3.5</v>
      </c>
      <c r="G637" s="43"/>
      <c r="H637" s="43"/>
      <c r="I637" s="44"/>
      <c r="J637" s="44"/>
      <c r="K637" s="44"/>
      <c r="L637" s="45"/>
    </row>
    <row r="638" spans="1:12" s="27" customFormat="1" ht="20.100000000000001" customHeight="1" x14ac:dyDescent="0.25">
      <c r="A638" s="49" t="s">
        <v>1826</v>
      </c>
      <c r="B638" s="42">
        <v>70520</v>
      </c>
      <c r="C638" s="42" t="s">
        <v>190</v>
      </c>
      <c r="D638" s="50" t="s">
        <v>1827</v>
      </c>
      <c r="E638" s="42" t="s">
        <v>32</v>
      </c>
      <c r="F638" s="181">
        <v>50</v>
      </c>
      <c r="G638" s="43"/>
      <c r="H638" s="43"/>
      <c r="I638" s="44"/>
      <c r="J638" s="44"/>
      <c r="K638" s="44"/>
      <c r="L638" s="45"/>
    </row>
    <row r="639" spans="1:12" s="27" customFormat="1" ht="30" customHeight="1" x14ac:dyDescent="0.25">
      <c r="A639" s="49" t="s">
        <v>1828</v>
      </c>
      <c r="B639" s="42">
        <v>150103</v>
      </c>
      <c r="C639" s="42" t="s">
        <v>190</v>
      </c>
      <c r="D639" s="50" t="s">
        <v>1829</v>
      </c>
      <c r="E639" s="42" t="s">
        <v>225</v>
      </c>
      <c r="F639" s="181">
        <v>160</v>
      </c>
      <c r="G639" s="43"/>
      <c r="H639" s="43"/>
      <c r="I639" s="44"/>
      <c r="J639" s="44"/>
      <c r="K639" s="44"/>
      <c r="L639" s="45"/>
    </row>
    <row r="640" spans="1:12" s="27" customFormat="1" ht="20.100000000000001" customHeight="1" x14ac:dyDescent="0.25">
      <c r="A640" s="52" t="s">
        <v>1813</v>
      </c>
      <c r="B640" s="54"/>
      <c r="C640" s="54"/>
      <c r="D640" s="55" t="s">
        <v>1830</v>
      </c>
      <c r="E640" s="54"/>
      <c r="F640" s="182"/>
      <c r="G640" s="56"/>
      <c r="H640" s="56"/>
      <c r="I640" s="57"/>
      <c r="J640" s="57"/>
      <c r="K640" s="57"/>
      <c r="L640" s="58"/>
    </row>
    <row r="641" spans="1:12" s="27" customFormat="1" ht="20.100000000000001" customHeight="1" x14ac:dyDescent="0.25">
      <c r="A641" s="49" t="s">
        <v>1831</v>
      </c>
      <c r="B641" s="42">
        <v>40101</v>
      </c>
      <c r="C641" s="42" t="s">
        <v>190</v>
      </c>
      <c r="D641" s="50" t="s">
        <v>1832</v>
      </c>
      <c r="E641" s="42" t="s">
        <v>230</v>
      </c>
      <c r="F641" s="181">
        <v>5.2</v>
      </c>
      <c r="G641" s="43"/>
      <c r="H641" s="43"/>
      <c r="I641" s="44"/>
      <c r="J641" s="44"/>
      <c r="K641" s="44"/>
      <c r="L641" s="45"/>
    </row>
    <row r="642" spans="1:12" s="27" customFormat="1" ht="20.100000000000001" customHeight="1" x14ac:dyDescent="0.25">
      <c r="A642" s="49" t="s">
        <v>1833</v>
      </c>
      <c r="B642" s="42">
        <v>41002</v>
      </c>
      <c r="C642" s="42" t="s">
        <v>190</v>
      </c>
      <c r="D642" s="50" t="s">
        <v>1834</v>
      </c>
      <c r="E642" s="42" t="s">
        <v>219</v>
      </c>
      <c r="F642" s="181">
        <v>8</v>
      </c>
      <c r="G642" s="43"/>
      <c r="H642" s="43"/>
      <c r="I642" s="44"/>
      <c r="J642" s="44"/>
      <c r="K642" s="44"/>
      <c r="L642" s="45"/>
    </row>
    <row r="643" spans="1:12" s="27" customFormat="1" ht="30" customHeight="1" x14ac:dyDescent="0.25">
      <c r="A643" s="49" t="s">
        <v>1835</v>
      </c>
      <c r="B643" s="42">
        <v>61130</v>
      </c>
      <c r="C643" s="42" t="s">
        <v>190</v>
      </c>
      <c r="D643" s="50" t="s">
        <v>1836</v>
      </c>
      <c r="E643" s="42" t="s">
        <v>219</v>
      </c>
      <c r="F643" s="181">
        <v>3.8</v>
      </c>
      <c r="G643" s="43"/>
      <c r="H643" s="43"/>
      <c r="I643" s="44"/>
      <c r="J643" s="44"/>
      <c r="K643" s="44"/>
      <c r="L643" s="45"/>
    </row>
    <row r="644" spans="1:12" s="27" customFormat="1" ht="20.100000000000001" customHeight="1" x14ac:dyDescent="0.25">
      <c r="A644" s="49" t="s">
        <v>1837</v>
      </c>
      <c r="B644" s="42">
        <v>51031</v>
      </c>
      <c r="C644" s="42" t="s">
        <v>190</v>
      </c>
      <c r="D644" s="50" t="s">
        <v>1838</v>
      </c>
      <c r="E644" s="42" t="s">
        <v>230</v>
      </c>
      <c r="F644" s="181">
        <v>1</v>
      </c>
      <c r="G644" s="43"/>
      <c r="H644" s="43"/>
      <c r="I644" s="44"/>
      <c r="J644" s="44"/>
      <c r="K644" s="44"/>
      <c r="L644" s="45"/>
    </row>
    <row r="645" spans="1:12" s="27" customFormat="1" ht="20.100000000000001" customHeight="1" x14ac:dyDescent="0.25">
      <c r="A645" s="49" t="s">
        <v>1839</v>
      </c>
      <c r="B645" s="42">
        <v>52012</v>
      </c>
      <c r="C645" s="42" t="s">
        <v>190</v>
      </c>
      <c r="D645" s="50" t="s">
        <v>1840</v>
      </c>
      <c r="E645" s="42" t="s">
        <v>225</v>
      </c>
      <c r="F645" s="181">
        <v>20</v>
      </c>
      <c r="G645" s="43"/>
      <c r="H645" s="43"/>
      <c r="I645" s="44"/>
      <c r="J645" s="44"/>
      <c r="K645" s="44"/>
      <c r="L645" s="45"/>
    </row>
    <row r="646" spans="1:12" s="27" customFormat="1" ht="20.100000000000001" customHeight="1" x14ac:dyDescent="0.25">
      <c r="A646" s="49" t="s">
        <v>1841</v>
      </c>
      <c r="B646" s="42">
        <v>121101</v>
      </c>
      <c r="C646" s="42" t="s">
        <v>190</v>
      </c>
      <c r="D646" s="50" t="s">
        <v>1842</v>
      </c>
      <c r="E646" s="42" t="s">
        <v>219</v>
      </c>
      <c r="F646" s="181">
        <f>3.8*2</f>
        <v>7.6</v>
      </c>
      <c r="G646" s="43"/>
      <c r="H646" s="43"/>
      <c r="I646" s="44"/>
      <c r="J646" s="44"/>
      <c r="K646" s="44"/>
      <c r="L646" s="45"/>
    </row>
    <row r="647" spans="1:12" s="27" customFormat="1" ht="30" customHeight="1" x14ac:dyDescent="0.25">
      <c r="A647" s="49" t="s">
        <v>1843</v>
      </c>
      <c r="B647" s="42" t="s">
        <v>820</v>
      </c>
      <c r="C647" s="73"/>
      <c r="D647" s="41" t="s">
        <v>802</v>
      </c>
      <c r="E647" s="73" t="s">
        <v>32</v>
      </c>
      <c r="F647" s="181">
        <v>3</v>
      </c>
      <c r="G647" s="43"/>
      <c r="H647" s="43"/>
      <c r="I647" s="44"/>
      <c r="J647" s="44"/>
      <c r="K647" s="44"/>
      <c r="L647" s="45"/>
    </row>
    <row r="648" spans="1:12" s="27" customFormat="1" ht="20.100000000000001" customHeight="1" x14ac:dyDescent="0.25">
      <c r="A648" s="49" t="s">
        <v>1844</v>
      </c>
      <c r="B648" s="74">
        <v>261503</v>
      </c>
      <c r="C648" s="42" t="s">
        <v>190</v>
      </c>
      <c r="D648" s="41" t="s">
        <v>1845</v>
      </c>
      <c r="E648" s="42" t="s">
        <v>219</v>
      </c>
      <c r="F648" s="180">
        <v>1</v>
      </c>
      <c r="G648" s="43"/>
      <c r="H648" s="43"/>
      <c r="I648" s="44"/>
      <c r="J648" s="44"/>
      <c r="K648" s="44"/>
      <c r="L648" s="45"/>
    </row>
    <row r="649" spans="1:12" s="27" customFormat="1" ht="30" customHeight="1" x14ac:dyDescent="0.25">
      <c r="A649" s="49" t="s">
        <v>1846</v>
      </c>
      <c r="B649" s="74">
        <v>261703</v>
      </c>
      <c r="C649" s="42" t="s">
        <v>190</v>
      </c>
      <c r="D649" s="41" t="s">
        <v>1847</v>
      </c>
      <c r="E649" s="42" t="s">
        <v>219</v>
      </c>
      <c r="F649" s="181">
        <f>10+F651</f>
        <v>89.81</v>
      </c>
      <c r="G649" s="43"/>
      <c r="H649" s="43"/>
      <c r="I649" s="44"/>
      <c r="J649" s="44"/>
      <c r="K649" s="44"/>
      <c r="L649" s="45"/>
    </row>
    <row r="650" spans="1:12" s="27" customFormat="1" ht="30" customHeight="1" x14ac:dyDescent="0.25">
      <c r="A650" s="49" t="s">
        <v>1848</v>
      </c>
      <c r="B650" s="74">
        <v>180114</v>
      </c>
      <c r="C650" s="42" t="s">
        <v>190</v>
      </c>
      <c r="D650" s="41" t="s">
        <v>1849</v>
      </c>
      <c r="E650" s="42" t="s">
        <v>219</v>
      </c>
      <c r="F650" s="180">
        <v>2.1</v>
      </c>
      <c r="G650" s="43"/>
      <c r="H650" s="43"/>
      <c r="I650" s="44"/>
      <c r="J650" s="44"/>
      <c r="K650" s="44"/>
      <c r="L650" s="45"/>
    </row>
    <row r="651" spans="1:12" s="27" customFormat="1" ht="30" customHeight="1" x14ac:dyDescent="0.25">
      <c r="A651" s="49" t="s">
        <v>1850</v>
      </c>
      <c r="B651" s="74">
        <v>220102</v>
      </c>
      <c r="C651" s="42" t="s">
        <v>190</v>
      </c>
      <c r="D651" s="41" t="s">
        <v>1851</v>
      </c>
      <c r="E651" s="42" t="s">
        <v>219</v>
      </c>
      <c r="F651" s="180">
        <v>79.81</v>
      </c>
      <c r="G651" s="43"/>
      <c r="H651" s="43"/>
      <c r="I651" s="44"/>
      <c r="J651" s="44"/>
      <c r="K651" s="44"/>
      <c r="L651" s="45"/>
    </row>
    <row r="652" spans="1:12" s="27" customFormat="1" ht="20.100000000000001" customHeight="1" x14ac:dyDescent="0.25">
      <c r="A652" s="49" t="s">
        <v>1852</v>
      </c>
      <c r="B652" s="42">
        <v>20121</v>
      </c>
      <c r="C652" s="42" t="s">
        <v>190</v>
      </c>
      <c r="D652" s="41" t="s">
        <v>1853</v>
      </c>
      <c r="E652" s="42" t="s">
        <v>230</v>
      </c>
      <c r="F652" s="180">
        <f>2.1*0.2</f>
        <v>0.42000000000000004</v>
      </c>
      <c r="G652" s="43"/>
      <c r="H652" s="43"/>
      <c r="I652" s="44"/>
      <c r="J652" s="44"/>
      <c r="K652" s="44"/>
      <c r="L652" s="45"/>
    </row>
    <row r="653" spans="1:12" s="27" customFormat="1" ht="20.100000000000001" customHeight="1" x14ac:dyDescent="0.25">
      <c r="A653" s="52" t="s">
        <v>1815</v>
      </c>
      <c r="B653" s="54"/>
      <c r="C653" s="54"/>
      <c r="D653" s="55" t="s">
        <v>1854</v>
      </c>
      <c r="E653" s="54"/>
      <c r="F653" s="182"/>
      <c r="G653" s="56"/>
      <c r="H653" s="56"/>
      <c r="I653" s="57"/>
      <c r="J653" s="57"/>
      <c r="K653" s="57"/>
      <c r="L653" s="58"/>
    </row>
    <row r="654" spans="1:12" s="27" customFormat="1" ht="20.100000000000001" customHeight="1" x14ac:dyDescent="0.25">
      <c r="A654" s="49" t="s">
        <v>1855</v>
      </c>
      <c r="B654" s="42" t="s">
        <v>451</v>
      </c>
      <c r="C654" s="42"/>
      <c r="D654" s="50" t="s">
        <v>452</v>
      </c>
      <c r="E654" s="42" t="s">
        <v>1</v>
      </c>
      <c r="F654" s="181">
        <v>1</v>
      </c>
      <c r="G654" s="43"/>
      <c r="H654" s="43"/>
      <c r="I654" s="44"/>
      <c r="J654" s="44"/>
      <c r="K654" s="44"/>
      <c r="L654" s="45"/>
    </row>
    <row r="655" spans="1:12" s="27" customFormat="1" ht="30" customHeight="1" x14ac:dyDescent="0.25">
      <c r="A655" s="49" t="s">
        <v>1856</v>
      </c>
      <c r="B655" s="42">
        <v>150103</v>
      </c>
      <c r="C655" s="42" t="s">
        <v>190</v>
      </c>
      <c r="D655" s="50" t="s">
        <v>1658</v>
      </c>
      <c r="E655" s="42" t="s">
        <v>225</v>
      </c>
      <c r="F655" s="181">
        <f>1824.45*2</f>
        <v>3648.9</v>
      </c>
      <c r="G655" s="43"/>
      <c r="H655" s="43"/>
      <c r="I655" s="44"/>
      <c r="J655" s="44"/>
      <c r="K655" s="44"/>
      <c r="L655" s="45"/>
    </row>
    <row r="656" spans="1:12" s="27" customFormat="1" ht="20.100000000000001" customHeight="1" x14ac:dyDescent="0.25">
      <c r="A656" s="49" t="s">
        <v>1857</v>
      </c>
      <c r="B656" s="42">
        <v>51009</v>
      </c>
      <c r="C656" s="42" t="s">
        <v>190</v>
      </c>
      <c r="D656" s="50" t="s">
        <v>1858</v>
      </c>
      <c r="E656" s="42" t="s">
        <v>219</v>
      </c>
      <c r="F656" s="181">
        <v>10</v>
      </c>
      <c r="G656" s="43"/>
      <c r="H656" s="43"/>
      <c r="I656" s="44"/>
      <c r="J656" s="44"/>
      <c r="K656" s="44"/>
      <c r="L656" s="45"/>
    </row>
    <row r="657" spans="1:12" s="27" customFormat="1" ht="20.100000000000001" customHeight="1" x14ac:dyDescent="0.25">
      <c r="A657" s="49" t="s">
        <v>1859</v>
      </c>
      <c r="B657" s="42">
        <v>51033</v>
      </c>
      <c r="C657" s="42" t="s">
        <v>190</v>
      </c>
      <c r="D657" s="50" t="s">
        <v>1860</v>
      </c>
      <c r="E657" s="42" t="s">
        <v>230</v>
      </c>
      <c r="F657" s="181">
        <v>2</v>
      </c>
      <c r="G657" s="43"/>
      <c r="H657" s="43"/>
      <c r="I657" s="44"/>
      <c r="J657" s="44"/>
      <c r="K657" s="44"/>
      <c r="L657" s="45"/>
    </row>
    <row r="658" spans="1:12" s="27" customFormat="1" ht="20.100000000000001" customHeight="1" x14ac:dyDescent="0.25">
      <c r="A658" s="49" t="s">
        <v>1861</v>
      </c>
      <c r="B658" s="42">
        <v>60305</v>
      </c>
      <c r="C658" s="42" t="s">
        <v>190</v>
      </c>
      <c r="D658" s="50" t="s">
        <v>1862</v>
      </c>
      <c r="E658" s="42" t="s">
        <v>225</v>
      </c>
      <c r="F658" s="181">
        <v>100</v>
      </c>
      <c r="G658" s="43"/>
      <c r="H658" s="43"/>
      <c r="I658" s="44"/>
      <c r="J658" s="44"/>
      <c r="K658" s="44"/>
      <c r="L658" s="45"/>
    </row>
    <row r="659" spans="1:12" s="27" customFormat="1" ht="20.100000000000001" customHeight="1" x14ac:dyDescent="0.25">
      <c r="A659" s="49" t="s">
        <v>1863</v>
      </c>
      <c r="B659" s="74">
        <v>261503</v>
      </c>
      <c r="C659" s="42" t="s">
        <v>190</v>
      </c>
      <c r="D659" s="41" t="s">
        <v>1864</v>
      </c>
      <c r="E659" s="42" t="s">
        <v>219</v>
      </c>
      <c r="F659" s="180">
        <f>120</f>
        <v>120</v>
      </c>
      <c r="G659" s="43"/>
      <c r="H659" s="43"/>
      <c r="I659" s="44"/>
      <c r="J659" s="44"/>
      <c r="K659" s="44"/>
      <c r="L659" s="45"/>
    </row>
    <row r="660" spans="1:12" s="27" customFormat="1" ht="30" customHeight="1" x14ac:dyDescent="0.25">
      <c r="A660" s="49" t="s">
        <v>1865</v>
      </c>
      <c r="B660" s="42" t="s">
        <v>821</v>
      </c>
      <c r="C660" s="73"/>
      <c r="D660" s="41" t="s">
        <v>822</v>
      </c>
      <c r="E660" s="73" t="s">
        <v>32</v>
      </c>
      <c r="F660" s="181">
        <v>45</v>
      </c>
      <c r="G660" s="43"/>
      <c r="H660" s="43"/>
      <c r="I660" s="44"/>
      <c r="J660" s="44"/>
      <c r="K660" s="44"/>
      <c r="L660" s="45"/>
    </row>
    <row r="661" spans="1:12" s="27" customFormat="1" ht="30" customHeight="1" x14ac:dyDescent="0.25">
      <c r="A661" s="49" t="s">
        <v>1866</v>
      </c>
      <c r="B661" s="42" t="s">
        <v>823</v>
      </c>
      <c r="C661" s="42"/>
      <c r="D661" s="41" t="s">
        <v>825</v>
      </c>
      <c r="E661" s="42" t="s">
        <v>230</v>
      </c>
      <c r="F661" s="180">
        <f>3*0.15</f>
        <v>0.44999999999999996</v>
      </c>
      <c r="G661" s="43"/>
      <c r="H661" s="43"/>
      <c r="I661" s="44"/>
      <c r="J661" s="44"/>
      <c r="K661" s="44"/>
      <c r="L661" s="45"/>
    </row>
    <row r="662" spans="1:12" s="27" customFormat="1" ht="20.100000000000001" customHeight="1" x14ac:dyDescent="0.25">
      <c r="A662" s="49" t="s">
        <v>1867</v>
      </c>
      <c r="B662" s="42">
        <v>20106</v>
      </c>
      <c r="C662" s="42" t="s">
        <v>190</v>
      </c>
      <c r="D662" s="41" t="s">
        <v>945</v>
      </c>
      <c r="E662" s="42" t="s">
        <v>219</v>
      </c>
      <c r="F662" s="180">
        <v>2.72</v>
      </c>
      <c r="G662" s="43"/>
      <c r="H662" s="43"/>
      <c r="I662" s="44"/>
      <c r="J662" s="44"/>
      <c r="K662" s="44"/>
      <c r="L662" s="45"/>
    </row>
    <row r="663" spans="1:12" s="27" customFormat="1" ht="30" customHeight="1" x14ac:dyDescent="0.25">
      <c r="A663" s="49" t="s">
        <v>1868</v>
      </c>
      <c r="B663" s="74">
        <v>100201</v>
      </c>
      <c r="C663" s="42" t="s">
        <v>190</v>
      </c>
      <c r="D663" s="41" t="s">
        <v>1869</v>
      </c>
      <c r="E663" s="42" t="s">
        <v>219</v>
      </c>
      <c r="F663" s="180">
        <v>7.7</v>
      </c>
      <c r="G663" s="43"/>
      <c r="H663" s="43"/>
      <c r="I663" s="44"/>
      <c r="J663" s="44"/>
      <c r="K663" s="44"/>
      <c r="L663" s="45"/>
    </row>
    <row r="664" spans="1:12" s="27" customFormat="1" ht="20.100000000000001" customHeight="1" x14ac:dyDescent="0.25">
      <c r="A664" s="49" t="s">
        <v>1870</v>
      </c>
      <c r="B664" s="74">
        <v>200101</v>
      </c>
      <c r="C664" s="42" t="s">
        <v>190</v>
      </c>
      <c r="D664" s="50" t="s">
        <v>1723</v>
      </c>
      <c r="E664" s="42" t="s">
        <v>219</v>
      </c>
      <c r="F664" s="181">
        <f>F663*2</f>
        <v>15.4</v>
      </c>
      <c r="G664" s="43"/>
      <c r="H664" s="43"/>
      <c r="I664" s="44"/>
      <c r="J664" s="44"/>
      <c r="K664" s="44"/>
      <c r="L664" s="45"/>
    </row>
    <row r="665" spans="1:12" s="27" customFormat="1" ht="20.100000000000001" customHeight="1" x14ac:dyDescent="0.25">
      <c r="A665" s="49" t="s">
        <v>1871</v>
      </c>
      <c r="B665" s="74">
        <v>200201</v>
      </c>
      <c r="C665" s="42" t="s">
        <v>190</v>
      </c>
      <c r="D665" s="41" t="s">
        <v>1725</v>
      </c>
      <c r="E665" s="42" t="s">
        <v>219</v>
      </c>
      <c r="F665" s="180">
        <f>F664</f>
        <v>15.4</v>
      </c>
      <c r="G665" s="43"/>
      <c r="H665" s="43"/>
      <c r="I665" s="44"/>
      <c r="J665" s="44"/>
      <c r="K665" s="44"/>
      <c r="L665" s="45"/>
    </row>
    <row r="666" spans="1:12" s="27" customFormat="1" ht="20.100000000000001" customHeight="1" x14ac:dyDescent="0.25">
      <c r="A666" s="49" t="s">
        <v>1872</v>
      </c>
      <c r="B666" s="74">
        <v>261300</v>
      </c>
      <c r="C666" s="42" t="s">
        <v>190</v>
      </c>
      <c r="D666" s="41" t="s">
        <v>1873</v>
      </c>
      <c r="E666" s="42" t="s">
        <v>219</v>
      </c>
      <c r="F666" s="180">
        <v>0.62</v>
      </c>
      <c r="G666" s="43"/>
      <c r="H666" s="43"/>
      <c r="I666" s="44"/>
      <c r="J666" s="44"/>
      <c r="K666" s="44"/>
      <c r="L666" s="45"/>
    </row>
    <row r="667" spans="1:12" s="27" customFormat="1" ht="20.100000000000001" customHeight="1" x14ac:dyDescent="0.25">
      <c r="A667" s="49" t="s">
        <v>1874</v>
      </c>
      <c r="B667" s="74">
        <v>261000</v>
      </c>
      <c r="C667" s="42" t="s">
        <v>190</v>
      </c>
      <c r="D667" s="41" t="s">
        <v>1875</v>
      </c>
      <c r="E667" s="42" t="s">
        <v>219</v>
      </c>
      <c r="F667" s="180">
        <v>0.62</v>
      </c>
      <c r="G667" s="43"/>
      <c r="H667" s="43"/>
      <c r="I667" s="44"/>
      <c r="J667" s="44"/>
      <c r="K667" s="44"/>
      <c r="L667" s="45"/>
    </row>
    <row r="668" spans="1:12" s="27" customFormat="1" ht="30" customHeight="1" x14ac:dyDescent="0.25">
      <c r="A668" s="49" t="s">
        <v>1876</v>
      </c>
      <c r="B668" s="74">
        <v>180114</v>
      </c>
      <c r="C668" s="42" t="s">
        <v>190</v>
      </c>
      <c r="D668" s="41" t="s">
        <v>1877</v>
      </c>
      <c r="E668" s="42" t="s">
        <v>219</v>
      </c>
      <c r="F668" s="180">
        <v>2.1</v>
      </c>
      <c r="G668" s="43"/>
      <c r="H668" s="43"/>
      <c r="I668" s="44"/>
      <c r="J668" s="44"/>
      <c r="K668" s="44"/>
      <c r="L668" s="45"/>
    </row>
    <row r="669" spans="1:12" s="27" customFormat="1" ht="20.100000000000001" customHeight="1" x14ac:dyDescent="0.25">
      <c r="A669" s="52" t="s">
        <v>1816</v>
      </c>
      <c r="B669" s="54"/>
      <c r="C669" s="54"/>
      <c r="D669" s="55" t="s">
        <v>1878</v>
      </c>
      <c r="E669" s="54"/>
      <c r="F669" s="182"/>
      <c r="G669" s="56"/>
      <c r="H669" s="56"/>
      <c r="I669" s="57"/>
      <c r="J669" s="57"/>
      <c r="K669" s="57"/>
      <c r="L669" s="58"/>
    </row>
    <row r="670" spans="1:12" s="27" customFormat="1" ht="20.100000000000001" customHeight="1" x14ac:dyDescent="0.25">
      <c r="A670" s="49" t="s">
        <v>1879</v>
      </c>
      <c r="B670" s="42">
        <v>40101</v>
      </c>
      <c r="C670" s="42" t="s">
        <v>190</v>
      </c>
      <c r="D670" s="50" t="s">
        <v>1832</v>
      </c>
      <c r="E670" s="42" t="s">
        <v>230</v>
      </c>
      <c r="F670" s="181">
        <v>1.9</v>
      </c>
      <c r="G670" s="43"/>
      <c r="H670" s="43"/>
      <c r="I670" s="44"/>
      <c r="J670" s="44"/>
      <c r="K670" s="44"/>
      <c r="L670" s="45"/>
    </row>
    <row r="671" spans="1:12" s="27" customFormat="1" ht="20.100000000000001" customHeight="1" x14ac:dyDescent="0.25">
      <c r="A671" s="49" t="s">
        <v>1880</v>
      </c>
      <c r="B671" s="42">
        <v>41002</v>
      </c>
      <c r="C671" s="42" t="s">
        <v>190</v>
      </c>
      <c r="D671" s="50" t="s">
        <v>1834</v>
      </c>
      <c r="E671" s="42" t="s">
        <v>219</v>
      </c>
      <c r="F671" s="181">
        <v>3</v>
      </c>
      <c r="G671" s="43"/>
      <c r="H671" s="43"/>
      <c r="I671" s="44"/>
      <c r="J671" s="44"/>
      <c r="K671" s="44"/>
      <c r="L671" s="45"/>
    </row>
    <row r="672" spans="1:12" s="27" customFormat="1" ht="30" customHeight="1" x14ac:dyDescent="0.25">
      <c r="A672" s="49" t="s">
        <v>1881</v>
      </c>
      <c r="B672" s="42">
        <v>61130</v>
      </c>
      <c r="C672" s="42" t="s">
        <v>190</v>
      </c>
      <c r="D672" s="50" t="s">
        <v>1836</v>
      </c>
      <c r="E672" s="42" t="s">
        <v>219</v>
      </c>
      <c r="F672" s="181">
        <f>2.4*0.7</f>
        <v>1.68</v>
      </c>
      <c r="G672" s="43"/>
      <c r="H672" s="43"/>
      <c r="I672" s="44"/>
      <c r="J672" s="44"/>
      <c r="K672" s="44"/>
      <c r="L672" s="45"/>
    </row>
    <row r="673" spans="1:12" s="27" customFormat="1" ht="20.100000000000001" customHeight="1" x14ac:dyDescent="0.25">
      <c r="A673" s="49" t="s">
        <v>1882</v>
      </c>
      <c r="B673" s="42">
        <v>51031</v>
      </c>
      <c r="C673" s="42" t="s">
        <v>190</v>
      </c>
      <c r="D673" s="50" t="s">
        <v>1838</v>
      </c>
      <c r="E673" s="42" t="s">
        <v>230</v>
      </c>
      <c r="F673" s="181">
        <f>3*0.05</f>
        <v>0.15000000000000002</v>
      </c>
      <c r="G673" s="43"/>
      <c r="H673" s="43"/>
      <c r="I673" s="44"/>
      <c r="J673" s="44"/>
      <c r="K673" s="44"/>
      <c r="L673" s="45"/>
    </row>
    <row r="674" spans="1:12" s="27" customFormat="1" ht="20.100000000000001" customHeight="1" x14ac:dyDescent="0.25">
      <c r="A674" s="49" t="s">
        <v>1883</v>
      </c>
      <c r="B674" s="42">
        <v>52012</v>
      </c>
      <c r="C674" s="42" t="s">
        <v>190</v>
      </c>
      <c r="D674" s="50" t="s">
        <v>1840</v>
      </c>
      <c r="E674" s="42" t="s">
        <v>225</v>
      </c>
      <c r="F674" s="181">
        <v>6.6</v>
      </c>
      <c r="G674" s="43"/>
      <c r="H674" s="43"/>
      <c r="I674" s="44"/>
      <c r="J674" s="44"/>
      <c r="K674" s="44"/>
      <c r="L674" s="45"/>
    </row>
    <row r="675" spans="1:12" s="27" customFormat="1" ht="20.100000000000001" customHeight="1" x14ac:dyDescent="0.25">
      <c r="A675" s="49" t="s">
        <v>1884</v>
      </c>
      <c r="B675" s="42">
        <v>121101</v>
      </c>
      <c r="C675" s="42" t="s">
        <v>190</v>
      </c>
      <c r="D675" s="50" t="s">
        <v>1842</v>
      </c>
      <c r="E675" s="42" t="s">
        <v>219</v>
      </c>
      <c r="F675" s="181">
        <f>F672*2</f>
        <v>3.36</v>
      </c>
      <c r="G675" s="43"/>
      <c r="H675" s="43"/>
      <c r="I675" s="44"/>
      <c r="J675" s="44"/>
      <c r="K675" s="44"/>
      <c r="L675" s="45"/>
    </row>
    <row r="676" spans="1:12" s="27" customFormat="1" ht="51.75" customHeight="1" x14ac:dyDescent="0.25">
      <c r="A676" s="49" t="s">
        <v>1885</v>
      </c>
      <c r="B676" s="42" t="s">
        <v>820</v>
      </c>
      <c r="C676" s="73"/>
      <c r="D676" s="41" t="s">
        <v>802</v>
      </c>
      <c r="E676" s="73" t="s">
        <v>32</v>
      </c>
      <c r="F676" s="181">
        <v>4.5</v>
      </c>
      <c r="G676" s="43"/>
      <c r="H676" s="43"/>
      <c r="I676" s="44"/>
      <c r="J676" s="44"/>
      <c r="K676" s="44"/>
      <c r="L676" s="45"/>
    </row>
    <row r="677" spans="1:12" s="27" customFormat="1" ht="20.100000000000001" customHeight="1" x14ac:dyDescent="0.25">
      <c r="A677" s="49" t="s">
        <v>1886</v>
      </c>
      <c r="B677" s="42">
        <v>20121</v>
      </c>
      <c r="C677" s="42" t="s">
        <v>190</v>
      </c>
      <c r="D677" s="41" t="s">
        <v>1853</v>
      </c>
      <c r="E677" s="42" t="s">
        <v>230</v>
      </c>
      <c r="F677" s="181">
        <f>3.5*0.25</f>
        <v>0.875</v>
      </c>
      <c r="G677" s="43"/>
      <c r="H677" s="43"/>
      <c r="I677" s="44"/>
      <c r="J677" s="44"/>
      <c r="K677" s="44"/>
      <c r="L677" s="45"/>
    </row>
    <row r="678" spans="1:12" s="27" customFormat="1" ht="20.100000000000001" customHeight="1" x14ac:dyDescent="0.25">
      <c r="A678" s="49" t="s">
        <v>1887</v>
      </c>
      <c r="B678" s="74">
        <v>261503</v>
      </c>
      <c r="C678" s="42" t="s">
        <v>190</v>
      </c>
      <c r="D678" s="41" t="s">
        <v>1845</v>
      </c>
      <c r="E678" s="42" t="s">
        <v>219</v>
      </c>
      <c r="F678" s="180">
        <v>1</v>
      </c>
      <c r="G678" s="43"/>
      <c r="H678" s="43"/>
      <c r="I678" s="44"/>
      <c r="J678" s="44"/>
      <c r="K678" s="44"/>
      <c r="L678" s="45"/>
    </row>
    <row r="679" spans="1:12" s="27" customFormat="1" ht="20.100000000000001" customHeight="1" x14ac:dyDescent="0.25">
      <c r="A679" s="49" t="s">
        <v>1888</v>
      </c>
      <c r="B679" s="74">
        <v>261703</v>
      </c>
      <c r="C679" s="42" t="s">
        <v>190</v>
      </c>
      <c r="D679" s="41" t="s">
        <v>1889</v>
      </c>
      <c r="E679" s="42" t="s">
        <v>219</v>
      </c>
      <c r="F679" s="181">
        <f>F671</f>
        <v>3</v>
      </c>
      <c r="G679" s="43"/>
      <c r="H679" s="43"/>
      <c r="I679" s="44"/>
      <c r="J679" s="44"/>
      <c r="K679" s="44"/>
      <c r="L679" s="45"/>
    </row>
    <row r="680" spans="1:12" s="27" customFormat="1" ht="20.100000000000001" customHeight="1" x14ac:dyDescent="0.25">
      <c r="A680" s="76" t="s">
        <v>1890</v>
      </c>
      <c r="B680" s="35"/>
      <c r="C680" s="35"/>
      <c r="D680" s="36" t="s">
        <v>1891</v>
      </c>
      <c r="E680" s="35"/>
      <c r="F680" s="179"/>
      <c r="G680" s="46"/>
      <c r="H680" s="46"/>
      <c r="I680" s="47"/>
      <c r="J680" s="47"/>
      <c r="K680" s="47"/>
      <c r="L680" s="77"/>
    </row>
    <row r="681" spans="1:12" s="27" customFormat="1" ht="63.75" customHeight="1" x14ac:dyDescent="0.25">
      <c r="A681" s="49" t="s">
        <v>1892</v>
      </c>
      <c r="B681" s="42" t="s">
        <v>427</v>
      </c>
      <c r="C681" s="42"/>
      <c r="D681" s="50" t="s">
        <v>1893</v>
      </c>
      <c r="E681" s="42" t="s">
        <v>1</v>
      </c>
      <c r="F681" s="181">
        <v>1</v>
      </c>
      <c r="G681" s="43"/>
      <c r="H681" s="43"/>
      <c r="I681" s="44"/>
      <c r="J681" s="44"/>
      <c r="K681" s="44"/>
      <c r="L681" s="45"/>
    </row>
    <row r="682" spans="1:12" s="27" customFormat="1" ht="63.75" customHeight="1" x14ac:dyDescent="0.25">
      <c r="A682" s="49" t="s">
        <v>1894</v>
      </c>
      <c r="B682" s="42" t="s">
        <v>442</v>
      </c>
      <c r="C682" s="42"/>
      <c r="D682" s="50" t="s">
        <v>443</v>
      </c>
      <c r="E682" s="42" t="s">
        <v>1</v>
      </c>
      <c r="F682" s="181">
        <v>1</v>
      </c>
      <c r="G682" s="43"/>
      <c r="H682" s="43"/>
      <c r="I682" s="44"/>
      <c r="J682" s="44"/>
      <c r="K682" s="44"/>
      <c r="L682" s="45"/>
    </row>
    <row r="683" spans="1:12" s="27" customFormat="1" ht="94.5" customHeight="1" x14ac:dyDescent="0.25">
      <c r="A683" s="49" t="s">
        <v>1895</v>
      </c>
      <c r="B683" s="42" t="s">
        <v>430</v>
      </c>
      <c r="C683" s="42"/>
      <c r="D683" s="50" t="s">
        <v>1896</v>
      </c>
      <c r="E683" s="42" t="s">
        <v>1</v>
      </c>
      <c r="F683" s="181">
        <v>120</v>
      </c>
      <c r="G683" s="43"/>
      <c r="H683" s="43"/>
      <c r="I683" s="44"/>
      <c r="J683" s="44"/>
      <c r="K683" s="44"/>
      <c r="L683" s="45"/>
    </row>
    <row r="684" spans="1:12" s="27" customFormat="1" ht="79.5" customHeight="1" x14ac:dyDescent="0.25">
      <c r="A684" s="49" t="s">
        <v>1897</v>
      </c>
      <c r="B684" s="42" t="s">
        <v>445</v>
      </c>
      <c r="C684" s="42"/>
      <c r="D684" s="50" t="s">
        <v>446</v>
      </c>
      <c r="E684" s="42" t="s">
        <v>1</v>
      </c>
      <c r="F684" s="181">
        <v>1</v>
      </c>
      <c r="G684" s="43"/>
      <c r="H684" s="43"/>
      <c r="I684" s="44"/>
      <c r="J684" s="44"/>
      <c r="K684" s="44"/>
      <c r="L684" s="45"/>
    </row>
    <row r="685" spans="1:12" s="27" customFormat="1" ht="30" customHeight="1" x14ac:dyDescent="0.25">
      <c r="A685" s="49" t="s">
        <v>1898</v>
      </c>
      <c r="B685" s="42" t="s">
        <v>436</v>
      </c>
      <c r="C685" s="42"/>
      <c r="D685" s="50" t="s">
        <v>437</v>
      </c>
      <c r="E685" s="42" t="s">
        <v>1</v>
      </c>
      <c r="F685" s="181">
        <v>120</v>
      </c>
      <c r="G685" s="43"/>
      <c r="H685" s="43"/>
      <c r="I685" s="44"/>
      <c r="J685" s="44"/>
      <c r="K685" s="44"/>
      <c r="L685" s="45"/>
    </row>
    <row r="686" spans="1:12" s="27" customFormat="1" ht="20.100000000000001" customHeight="1" x14ac:dyDescent="0.25">
      <c r="A686" s="33" t="s">
        <v>1899</v>
      </c>
      <c r="B686" s="35"/>
      <c r="C686" s="35"/>
      <c r="D686" s="36" t="s">
        <v>1900</v>
      </c>
      <c r="E686" s="35"/>
      <c r="F686" s="179"/>
      <c r="G686" s="46"/>
      <c r="H686" s="46"/>
      <c r="I686" s="47"/>
      <c r="J686" s="47"/>
      <c r="K686" s="47"/>
      <c r="L686" s="48"/>
    </row>
    <row r="687" spans="1:12" s="27" customFormat="1" ht="20.100000000000001" customHeight="1" x14ac:dyDescent="0.25">
      <c r="A687" s="49" t="s">
        <v>1901</v>
      </c>
      <c r="B687" s="74">
        <v>270501</v>
      </c>
      <c r="C687" s="42" t="s">
        <v>190</v>
      </c>
      <c r="D687" s="41" t="s">
        <v>1902</v>
      </c>
      <c r="E687" s="42" t="s">
        <v>219</v>
      </c>
      <c r="F687" s="180">
        <v>3608.7700000000004</v>
      </c>
      <c r="G687" s="43"/>
      <c r="H687" s="43"/>
      <c r="I687" s="44"/>
      <c r="J687" s="44"/>
      <c r="K687" s="44"/>
      <c r="L687" s="45"/>
    </row>
    <row r="688" spans="1:12" s="27" customFormat="1" ht="20.100000000000001" customHeight="1" x14ac:dyDescent="0.25">
      <c r="A688" s="78"/>
      <c r="B688" s="80"/>
      <c r="C688" s="80"/>
      <c r="D688" s="79"/>
      <c r="E688" s="80"/>
      <c r="F688" s="187"/>
      <c r="G688" s="81"/>
      <c r="H688" s="81"/>
      <c r="I688" s="82"/>
      <c r="J688" s="82"/>
      <c r="K688" s="82"/>
      <c r="L688" s="83"/>
    </row>
    <row r="689" spans="1:18" s="27" customFormat="1" ht="20.100000000000001" customHeight="1" x14ac:dyDescent="0.25">
      <c r="A689" s="226" t="s">
        <v>1903</v>
      </c>
      <c r="B689" s="227"/>
      <c r="C689" s="227"/>
      <c r="D689" s="227"/>
      <c r="E689" s="227"/>
      <c r="F689" s="227"/>
      <c r="G689" s="227"/>
      <c r="H689" s="227"/>
      <c r="I689" s="227"/>
      <c r="J689" s="84"/>
      <c r="K689" s="82"/>
      <c r="L689" s="85"/>
    </row>
    <row r="690" spans="1:18" s="27" customFormat="1" ht="20.100000000000001" customHeight="1" x14ac:dyDescent="0.25">
      <c r="A690" s="226" t="s">
        <v>1980</v>
      </c>
      <c r="B690" s="227"/>
      <c r="C690" s="227"/>
      <c r="D690" s="227"/>
      <c r="E690" s="227"/>
      <c r="F690" s="227"/>
      <c r="G690" s="227"/>
      <c r="H690" s="227"/>
      <c r="I690" s="227"/>
      <c r="J690" s="84"/>
      <c r="K690" s="82"/>
      <c r="L690" s="85"/>
    </row>
    <row r="691" spans="1:18" s="27" customFormat="1" ht="20.100000000000001" customHeight="1" x14ac:dyDescent="0.25">
      <c r="A691" s="226" t="s">
        <v>1904</v>
      </c>
      <c r="B691" s="227"/>
      <c r="C691" s="227"/>
      <c r="D691" s="227"/>
      <c r="E691" s="227"/>
      <c r="F691" s="227"/>
      <c r="G691" s="227"/>
      <c r="H691" s="227"/>
      <c r="I691" s="227"/>
      <c r="J691" s="84"/>
      <c r="K691" s="82"/>
      <c r="L691" s="85"/>
    </row>
    <row r="692" spans="1:18" s="27" customFormat="1" ht="20.100000000000001" customHeight="1" x14ac:dyDescent="0.25">
      <c r="A692" s="78"/>
      <c r="B692" s="80"/>
      <c r="C692" s="80"/>
      <c r="D692" s="79"/>
      <c r="E692" s="80"/>
      <c r="F692" s="187"/>
      <c r="G692" s="81"/>
      <c r="H692" s="81"/>
      <c r="I692" s="82"/>
      <c r="J692" s="82"/>
      <c r="K692" s="82"/>
      <c r="L692" s="83"/>
    </row>
    <row r="693" spans="1:18" s="27" customFormat="1" ht="20.100000000000001" customHeight="1" x14ac:dyDescent="0.25">
      <c r="A693" s="33" t="s">
        <v>1905</v>
      </c>
      <c r="B693" s="35"/>
      <c r="C693" s="35"/>
      <c r="D693" s="36" t="s">
        <v>1906</v>
      </c>
      <c r="E693" s="35"/>
      <c r="F693" s="179"/>
      <c r="G693" s="46"/>
      <c r="H693" s="46"/>
      <c r="I693" s="47"/>
      <c r="J693" s="47"/>
      <c r="K693" s="47"/>
      <c r="L693" s="48"/>
    </row>
    <row r="694" spans="1:18" s="27" customFormat="1" ht="20.100000000000001" customHeight="1" x14ac:dyDescent="0.25">
      <c r="A694" s="68" t="s">
        <v>1907</v>
      </c>
      <c r="B694" s="54"/>
      <c r="C694" s="54"/>
      <c r="D694" s="53" t="s">
        <v>1908</v>
      </c>
      <c r="E694" s="54"/>
      <c r="F694" s="185"/>
      <c r="G694" s="56"/>
      <c r="H694" s="56"/>
      <c r="I694" s="57"/>
      <c r="J694" s="57"/>
      <c r="K694" s="57"/>
      <c r="L694" s="58"/>
    </row>
    <row r="695" spans="1:18" s="27" customFormat="1" ht="53.25" customHeight="1" x14ac:dyDescent="0.25">
      <c r="A695" s="49" t="s">
        <v>1909</v>
      </c>
      <c r="B695" s="42" t="s">
        <v>826</v>
      </c>
      <c r="C695" s="42"/>
      <c r="D695" s="41" t="s">
        <v>828</v>
      </c>
      <c r="E695" s="42" t="s">
        <v>1</v>
      </c>
      <c r="F695" s="180">
        <v>2</v>
      </c>
      <c r="G695" s="43"/>
      <c r="H695" s="43"/>
      <c r="I695" s="44"/>
      <c r="J695" s="44"/>
      <c r="K695" s="44"/>
      <c r="L695" s="45"/>
    </row>
    <row r="696" spans="1:18" s="27" customFormat="1" ht="20.100000000000001" customHeight="1" x14ac:dyDescent="0.25">
      <c r="A696" s="68" t="s">
        <v>1910</v>
      </c>
      <c r="B696" s="54"/>
      <c r="C696" s="54"/>
      <c r="D696" s="53" t="s">
        <v>1911</v>
      </c>
      <c r="E696" s="54"/>
      <c r="F696" s="185"/>
      <c r="G696" s="56"/>
      <c r="H696" s="56"/>
      <c r="I696" s="57"/>
      <c r="J696" s="57"/>
      <c r="K696" s="57"/>
      <c r="L696" s="58"/>
    </row>
    <row r="697" spans="1:18" s="27" customFormat="1" ht="65.099999999999994" customHeight="1" x14ac:dyDescent="0.25">
      <c r="A697" s="49" t="s">
        <v>1912</v>
      </c>
      <c r="B697" s="42" t="s">
        <v>830</v>
      </c>
      <c r="C697" s="42"/>
      <c r="D697" s="41" t="s">
        <v>832</v>
      </c>
      <c r="E697" s="42" t="s">
        <v>1</v>
      </c>
      <c r="F697" s="180">
        <v>6</v>
      </c>
      <c r="G697" s="43"/>
      <c r="H697" s="43"/>
      <c r="I697" s="44"/>
      <c r="J697" s="44"/>
      <c r="K697" s="44"/>
      <c r="L697" s="45"/>
    </row>
    <row r="698" spans="1:18" s="27" customFormat="1" ht="65.099999999999994" customHeight="1" x14ac:dyDescent="0.25">
      <c r="A698" s="49" t="s">
        <v>1913</v>
      </c>
      <c r="B698" s="42" t="s">
        <v>830</v>
      </c>
      <c r="C698" s="42"/>
      <c r="D698" s="41" t="s">
        <v>1914</v>
      </c>
      <c r="E698" s="42" t="s">
        <v>1</v>
      </c>
      <c r="F698" s="180">
        <v>1</v>
      </c>
      <c r="G698" s="43"/>
      <c r="H698" s="43"/>
      <c r="I698" s="44"/>
      <c r="J698" s="44"/>
      <c r="K698" s="44"/>
      <c r="L698" s="45"/>
      <c r="P698" s="175"/>
    </row>
    <row r="699" spans="1:18" s="27" customFormat="1" ht="65.099999999999994" customHeight="1" x14ac:dyDescent="0.25">
      <c r="A699" s="49" t="s">
        <v>1915</v>
      </c>
      <c r="B699" s="42" t="s">
        <v>834</v>
      </c>
      <c r="C699" s="42"/>
      <c r="D699" s="41" t="s">
        <v>836</v>
      </c>
      <c r="E699" s="42" t="s">
        <v>1</v>
      </c>
      <c r="F699" s="180">
        <v>1</v>
      </c>
      <c r="G699" s="43"/>
      <c r="H699" s="43"/>
      <c r="I699" s="44"/>
      <c r="J699" s="44"/>
      <c r="K699" s="44"/>
      <c r="L699" s="45"/>
      <c r="P699" s="175"/>
    </row>
    <row r="700" spans="1:18" s="27" customFormat="1" ht="65.099999999999994" customHeight="1" x14ac:dyDescent="0.25">
      <c r="A700" s="49" t="s">
        <v>1916</v>
      </c>
      <c r="B700" s="42" t="s">
        <v>838</v>
      </c>
      <c r="C700" s="42"/>
      <c r="D700" s="41" t="s">
        <v>840</v>
      </c>
      <c r="E700" s="42" t="s">
        <v>1</v>
      </c>
      <c r="F700" s="180">
        <v>5</v>
      </c>
      <c r="G700" s="43"/>
      <c r="H700" s="43"/>
      <c r="I700" s="44"/>
      <c r="J700" s="44"/>
      <c r="K700" s="44"/>
      <c r="L700" s="45"/>
      <c r="P700" s="175"/>
      <c r="Q700" s="175"/>
      <c r="R700" s="175"/>
    </row>
    <row r="701" spans="1:18" s="27" customFormat="1" ht="65.099999999999994" customHeight="1" x14ac:dyDescent="0.25">
      <c r="A701" s="49" t="s">
        <v>1917</v>
      </c>
      <c r="B701" s="42" t="s">
        <v>842</v>
      </c>
      <c r="C701" s="42"/>
      <c r="D701" s="41" t="s">
        <v>844</v>
      </c>
      <c r="E701" s="42" t="s">
        <v>1</v>
      </c>
      <c r="F701" s="180">
        <v>3</v>
      </c>
      <c r="G701" s="43"/>
      <c r="H701" s="43"/>
      <c r="I701" s="44"/>
      <c r="J701" s="44"/>
      <c r="K701" s="44"/>
      <c r="L701" s="45"/>
    </row>
    <row r="702" spans="1:18" s="27" customFormat="1" ht="65.099999999999994" customHeight="1" x14ac:dyDescent="0.25">
      <c r="A702" s="49" t="s">
        <v>1918</v>
      </c>
      <c r="B702" s="42" t="s">
        <v>1919</v>
      </c>
      <c r="C702" s="42"/>
      <c r="D702" s="41" t="s">
        <v>1920</v>
      </c>
      <c r="E702" s="42" t="s">
        <v>1</v>
      </c>
      <c r="F702" s="180">
        <v>10</v>
      </c>
      <c r="G702" s="43"/>
      <c r="H702" s="43"/>
      <c r="I702" s="44"/>
      <c r="J702" s="44"/>
      <c r="K702" s="44"/>
      <c r="L702" s="45"/>
    </row>
    <row r="703" spans="1:18" s="27" customFormat="1" ht="65.099999999999994" customHeight="1" x14ac:dyDescent="0.25">
      <c r="A703" s="49" t="s">
        <v>1921</v>
      </c>
      <c r="B703" s="42" t="s">
        <v>846</v>
      </c>
      <c r="C703" s="42"/>
      <c r="D703" s="41" t="s">
        <v>848</v>
      </c>
      <c r="E703" s="42" t="s">
        <v>1</v>
      </c>
      <c r="F703" s="180">
        <v>4</v>
      </c>
      <c r="G703" s="43"/>
      <c r="H703" s="43"/>
      <c r="I703" s="44"/>
      <c r="J703" s="44"/>
      <c r="K703" s="44"/>
      <c r="L703" s="45"/>
    </row>
    <row r="704" spans="1:18" s="27" customFormat="1" ht="65.099999999999994" customHeight="1" x14ac:dyDescent="0.25">
      <c r="A704" s="49" t="s">
        <v>1922</v>
      </c>
      <c r="B704" s="42" t="s">
        <v>1923</v>
      </c>
      <c r="C704" s="42"/>
      <c r="D704" s="41" t="s">
        <v>1924</v>
      </c>
      <c r="E704" s="42" t="s">
        <v>1</v>
      </c>
      <c r="F704" s="180">
        <v>10</v>
      </c>
      <c r="G704" s="43"/>
      <c r="H704" s="43"/>
      <c r="I704" s="44"/>
      <c r="J704" s="44"/>
      <c r="K704" s="44"/>
      <c r="L704" s="45"/>
    </row>
    <row r="705" spans="1:12" s="27" customFormat="1" ht="65.099999999999994" customHeight="1" x14ac:dyDescent="0.25">
      <c r="A705" s="49" t="s">
        <v>1925</v>
      </c>
      <c r="B705" s="42" t="s">
        <v>1926</v>
      </c>
      <c r="C705" s="42"/>
      <c r="D705" s="41" t="s">
        <v>1927</v>
      </c>
      <c r="E705" s="42" t="s">
        <v>1</v>
      </c>
      <c r="F705" s="180">
        <v>7</v>
      </c>
      <c r="G705" s="43"/>
      <c r="H705" s="43"/>
      <c r="I705" s="44"/>
      <c r="J705" s="44"/>
      <c r="K705" s="44"/>
      <c r="L705" s="45"/>
    </row>
    <row r="706" spans="1:12" s="27" customFormat="1" ht="65.099999999999994" customHeight="1" x14ac:dyDescent="0.25">
      <c r="A706" s="49" t="s">
        <v>1928</v>
      </c>
      <c r="B706" s="42" t="s">
        <v>1929</v>
      </c>
      <c r="C706" s="42"/>
      <c r="D706" s="41" t="s">
        <v>1930</v>
      </c>
      <c r="E706" s="42" t="s">
        <v>1</v>
      </c>
      <c r="F706" s="180">
        <v>2</v>
      </c>
      <c r="G706" s="43"/>
      <c r="H706" s="43"/>
      <c r="I706" s="44"/>
      <c r="J706" s="44"/>
      <c r="K706" s="44"/>
      <c r="L706" s="45"/>
    </row>
    <row r="707" spans="1:12" s="27" customFormat="1" ht="65.099999999999994" customHeight="1" x14ac:dyDescent="0.25">
      <c r="A707" s="49" t="s">
        <v>1931</v>
      </c>
      <c r="B707" s="42" t="s">
        <v>1932</v>
      </c>
      <c r="C707" s="42"/>
      <c r="D707" s="41" t="s">
        <v>1933</v>
      </c>
      <c r="E707" s="42" t="s">
        <v>1</v>
      </c>
      <c r="F707" s="180">
        <v>6</v>
      </c>
      <c r="G707" s="43"/>
      <c r="H707" s="43"/>
      <c r="I707" s="44"/>
      <c r="J707" s="44"/>
      <c r="K707" s="44"/>
      <c r="L707" s="45"/>
    </row>
    <row r="708" spans="1:12" s="27" customFormat="1" ht="65.099999999999994" customHeight="1" x14ac:dyDescent="0.25">
      <c r="A708" s="49" t="s">
        <v>1934</v>
      </c>
      <c r="B708" s="42" t="s">
        <v>1935</v>
      </c>
      <c r="C708" s="42"/>
      <c r="D708" s="41" t="s">
        <v>1936</v>
      </c>
      <c r="E708" s="42" t="s">
        <v>1</v>
      </c>
      <c r="F708" s="180">
        <v>5</v>
      </c>
      <c r="G708" s="43"/>
      <c r="H708" s="43"/>
      <c r="I708" s="44"/>
      <c r="J708" s="44"/>
      <c r="K708" s="44"/>
      <c r="L708" s="45"/>
    </row>
    <row r="709" spans="1:12" s="27" customFormat="1" ht="65.099999999999994" customHeight="1" x14ac:dyDescent="0.25">
      <c r="A709" s="49" t="s">
        <v>1937</v>
      </c>
      <c r="B709" s="42" t="s">
        <v>850</v>
      </c>
      <c r="C709" s="42"/>
      <c r="D709" s="41" t="s">
        <v>852</v>
      </c>
      <c r="E709" s="42" t="s">
        <v>1</v>
      </c>
      <c r="F709" s="180">
        <v>2</v>
      </c>
      <c r="G709" s="43"/>
      <c r="H709" s="43"/>
      <c r="I709" s="44"/>
      <c r="J709" s="44"/>
      <c r="K709" s="44"/>
      <c r="L709" s="45"/>
    </row>
    <row r="710" spans="1:12" s="27" customFormat="1" ht="65.099999999999994" customHeight="1" x14ac:dyDescent="0.25">
      <c r="A710" s="49" t="s">
        <v>1938</v>
      </c>
      <c r="B710" s="42" t="s">
        <v>854</v>
      </c>
      <c r="C710" s="42"/>
      <c r="D710" s="41" t="s">
        <v>856</v>
      </c>
      <c r="E710" s="42" t="s">
        <v>1</v>
      </c>
      <c r="F710" s="180">
        <v>12</v>
      </c>
      <c r="G710" s="43"/>
      <c r="H710" s="43"/>
      <c r="I710" s="44"/>
      <c r="J710" s="44"/>
      <c r="K710" s="44"/>
      <c r="L710" s="45"/>
    </row>
    <row r="711" spans="1:12" s="27" customFormat="1" ht="65.099999999999994" customHeight="1" x14ac:dyDescent="0.25">
      <c r="A711" s="49" t="s">
        <v>1939</v>
      </c>
      <c r="B711" s="42" t="s">
        <v>342</v>
      </c>
      <c r="C711" s="42"/>
      <c r="D711" s="41" t="s">
        <v>148</v>
      </c>
      <c r="E711" s="42" t="s">
        <v>1</v>
      </c>
      <c r="F711" s="180">
        <v>1</v>
      </c>
      <c r="G711" s="43"/>
      <c r="H711" s="43"/>
      <c r="I711" s="44"/>
      <c r="J711" s="44"/>
      <c r="K711" s="44"/>
      <c r="L711" s="45"/>
    </row>
    <row r="712" spans="1:12" s="27" customFormat="1" ht="65.099999999999994" customHeight="1" x14ac:dyDescent="0.25">
      <c r="A712" s="49" t="s">
        <v>1940</v>
      </c>
      <c r="B712" s="42" t="s">
        <v>343</v>
      </c>
      <c r="C712" s="42"/>
      <c r="D712" s="41" t="s">
        <v>149</v>
      </c>
      <c r="E712" s="42" t="s">
        <v>1</v>
      </c>
      <c r="F712" s="180">
        <v>4</v>
      </c>
      <c r="G712" s="43"/>
      <c r="H712" s="43"/>
      <c r="I712" s="44"/>
      <c r="J712" s="44"/>
      <c r="K712" s="44"/>
      <c r="L712" s="45"/>
    </row>
    <row r="713" spans="1:12" s="27" customFormat="1" ht="65.099999999999994" customHeight="1" x14ac:dyDescent="0.25">
      <c r="A713" s="49" t="s">
        <v>1941</v>
      </c>
      <c r="B713" s="42" t="s">
        <v>344</v>
      </c>
      <c r="C713" s="42"/>
      <c r="D713" s="41" t="s">
        <v>150</v>
      </c>
      <c r="E713" s="42" t="s">
        <v>1</v>
      </c>
      <c r="F713" s="180">
        <v>2</v>
      </c>
      <c r="G713" s="43"/>
      <c r="H713" s="43"/>
      <c r="I713" s="44"/>
      <c r="J713" s="44"/>
      <c r="K713" s="44"/>
      <c r="L713" s="45"/>
    </row>
    <row r="714" spans="1:12" s="27" customFormat="1" ht="65.099999999999994" customHeight="1" x14ac:dyDescent="0.25">
      <c r="A714" s="49" t="s">
        <v>1942</v>
      </c>
      <c r="B714" s="42" t="s">
        <v>345</v>
      </c>
      <c r="C714" s="42"/>
      <c r="D714" s="41" t="s">
        <v>151</v>
      </c>
      <c r="E714" s="42" t="s">
        <v>1</v>
      </c>
      <c r="F714" s="180">
        <v>14</v>
      </c>
      <c r="G714" s="43"/>
      <c r="H714" s="43"/>
      <c r="I714" s="44"/>
      <c r="J714" s="44"/>
      <c r="K714" s="44"/>
      <c r="L714" s="45"/>
    </row>
    <row r="715" spans="1:12" s="27" customFormat="1" ht="65.099999999999994" customHeight="1" x14ac:dyDescent="0.25">
      <c r="A715" s="49" t="s">
        <v>1943</v>
      </c>
      <c r="B715" s="42" t="s">
        <v>346</v>
      </c>
      <c r="C715" s="42"/>
      <c r="D715" s="41" t="s">
        <v>152</v>
      </c>
      <c r="E715" s="42" t="s">
        <v>1</v>
      </c>
      <c r="F715" s="180">
        <v>6</v>
      </c>
      <c r="G715" s="43"/>
      <c r="H715" s="43"/>
      <c r="I715" s="44"/>
      <c r="J715" s="44"/>
      <c r="K715" s="44"/>
      <c r="L715" s="45"/>
    </row>
    <row r="716" spans="1:12" s="27" customFormat="1" ht="20.100000000000001" customHeight="1" x14ac:dyDescent="0.25">
      <c r="A716" s="68" t="s">
        <v>1944</v>
      </c>
      <c r="B716" s="54"/>
      <c r="C716" s="54"/>
      <c r="D716" s="53" t="s">
        <v>1945</v>
      </c>
      <c r="E716" s="54"/>
      <c r="F716" s="185"/>
      <c r="G716" s="56"/>
      <c r="H716" s="56"/>
      <c r="I716" s="57"/>
      <c r="J716" s="57"/>
      <c r="K716" s="57"/>
      <c r="L716" s="58"/>
    </row>
    <row r="717" spans="1:12" s="27" customFormat="1" ht="75.75" customHeight="1" x14ac:dyDescent="0.25">
      <c r="A717" s="49" t="s">
        <v>1946</v>
      </c>
      <c r="B717" s="42" t="s">
        <v>1947</v>
      </c>
      <c r="C717" s="42"/>
      <c r="D717" s="41" t="s">
        <v>859</v>
      </c>
      <c r="E717" s="42" t="s">
        <v>1</v>
      </c>
      <c r="F717" s="180">
        <v>1</v>
      </c>
      <c r="G717" s="43"/>
      <c r="H717" s="43"/>
      <c r="I717" s="44"/>
      <c r="J717" s="44"/>
      <c r="K717" s="44"/>
      <c r="L717" s="45"/>
    </row>
    <row r="718" spans="1:12" s="27" customFormat="1" ht="75.75" customHeight="1" x14ac:dyDescent="0.25">
      <c r="A718" s="49" t="s">
        <v>1948</v>
      </c>
      <c r="B718" s="42" t="s">
        <v>198</v>
      </c>
      <c r="C718" s="42"/>
      <c r="D718" s="41" t="s">
        <v>10</v>
      </c>
      <c r="E718" s="42" t="s">
        <v>1</v>
      </c>
      <c r="F718" s="180">
        <v>15</v>
      </c>
      <c r="G718" s="43"/>
      <c r="H718" s="43"/>
      <c r="I718" s="44"/>
      <c r="J718" s="44"/>
      <c r="K718" s="44"/>
      <c r="L718" s="45"/>
    </row>
    <row r="719" spans="1:12" s="27" customFormat="1" ht="113.25" customHeight="1" x14ac:dyDescent="0.25">
      <c r="A719" s="49" t="s">
        <v>1949</v>
      </c>
      <c r="B719" s="42" t="s">
        <v>381</v>
      </c>
      <c r="C719" s="42"/>
      <c r="D719" s="41" t="s">
        <v>89</v>
      </c>
      <c r="E719" s="42" t="s">
        <v>1</v>
      </c>
      <c r="F719" s="180">
        <v>4</v>
      </c>
      <c r="G719" s="43"/>
      <c r="H719" s="43"/>
      <c r="I719" s="44"/>
      <c r="J719" s="44"/>
      <c r="K719" s="44"/>
      <c r="L719" s="45"/>
    </row>
    <row r="720" spans="1:12" s="27" customFormat="1" ht="57.75" customHeight="1" x14ac:dyDescent="0.25">
      <c r="A720" s="49" t="s">
        <v>1950</v>
      </c>
      <c r="B720" s="42" t="s">
        <v>382</v>
      </c>
      <c r="C720" s="42"/>
      <c r="D720" s="41" t="s">
        <v>91</v>
      </c>
      <c r="E720" s="42" t="s">
        <v>1</v>
      </c>
      <c r="F720" s="180">
        <v>2</v>
      </c>
      <c r="G720" s="43"/>
      <c r="H720" s="43"/>
      <c r="I720" s="44"/>
      <c r="J720" s="44"/>
      <c r="K720" s="44"/>
      <c r="L720" s="45"/>
    </row>
    <row r="721" spans="1:12" s="27" customFormat="1" ht="37.5" customHeight="1" x14ac:dyDescent="0.25">
      <c r="A721" s="49" t="s">
        <v>1951</v>
      </c>
      <c r="B721" s="42" t="s">
        <v>383</v>
      </c>
      <c r="C721" s="42"/>
      <c r="D721" s="41" t="s">
        <v>93</v>
      </c>
      <c r="E721" s="42" t="s">
        <v>1</v>
      </c>
      <c r="F721" s="180">
        <v>2</v>
      </c>
      <c r="G721" s="43"/>
      <c r="H721" s="43"/>
      <c r="I721" s="44"/>
      <c r="J721" s="44"/>
      <c r="K721" s="44"/>
      <c r="L721" s="45"/>
    </row>
    <row r="722" spans="1:12" s="27" customFormat="1" ht="33.75" customHeight="1" x14ac:dyDescent="0.25">
      <c r="A722" s="49" t="s">
        <v>1952</v>
      </c>
      <c r="B722" s="42" t="s">
        <v>260</v>
      </c>
      <c r="C722" s="42"/>
      <c r="D722" s="41" t="s">
        <v>50</v>
      </c>
      <c r="E722" s="42" t="s">
        <v>1</v>
      </c>
      <c r="F722" s="180">
        <v>13</v>
      </c>
      <c r="G722" s="43"/>
      <c r="H722" s="43"/>
      <c r="I722" s="44"/>
      <c r="J722" s="44"/>
      <c r="K722" s="44"/>
      <c r="L722" s="45"/>
    </row>
    <row r="723" spans="1:12" s="27" customFormat="1" ht="27" customHeight="1" x14ac:dyDescent="0.25">
      <c r="A723" s="49" t="s">
        <v>1953</v>
      </c>
      <c r="B723" s="42" t="s">
        <v>258</v>
      </c>
      <c r="C723" s="42"/>
      <c r="D723" s="41" t="s">
        <v>259</v>
      </c>
      <c r="E723" s="42" t="s">
        <v>1</v>
      </c>
      <c r="F723" s="180">
        <v>20</v>
      </c>
      <c r="G723" s="43"/>
      <c r="H723" s="43"/>
      <c r="I723" s="44"/>
      <c r="J723" s="44"/>
      <c r="K723" s="44"/>
      <c r="L723" s="45"/>
    </row>
    <row r="724" spans="1:12" s="27" customFormat="1" ht="30.75" customHeight="1" x14ac:dyDescent="0.25">
      <c r="A724" s="49" t="s">
        <v>1954</v>
      </c>
      <c r="B724" s="42" t="s">
        <v>288</v>
      </c>
      <c r="C724" s="42"/>
      <c r="D724" s="41" t="s">
        <v>63</v>
      </c>
      <c r="E724" s="42" t="s">
        <v>1</v>
      </c>
      <c r="F724" s="180">
        <v>1</v>
      </c>
      <c r="G724" s="43"/>
      <c r="H724" s="43"/>
      <c r="I724" s="44"/>
      <c r="J724" s="44"/>
      <c r="K724" s="44"/>
      <c r="L724" s="45"/>
    </row>
    <row r="725" spans="1:12" s="27" customFormat="1" ht="30.75" customHeight="1" x14ac:dyDescent="0.25">
      <c r="A725" s="49" t="s">
        <v>1955</v>
      </c>
      <c r="B725" s="42" t="s">
        <v>289</v>
      </c>
      <c r="C725" s="42"/>
      <c r="D725" s="41" t="s">
        <v>65</v>
      </c>
      <c r="E725" s="42" t="s">
        <v>1</v>
      </c>
      <c r="F725" s="180">
        <v>1</v>
      </c>
      <c r="G725" s="43"/>
      <c r="H725" s="43"/>
      <c r="I725" s="44"/>
      <c r="J725" s="44"/>
      <c r="K725" s="44"/>
      <c r="L725" s="45"/>
    </row>
    <row r="726" spans="1:12" s="27" customFormat="1" ht="75.75" customHeight="1" x14ac:dyDescent="0.25">
      <c r="A726" s="49" t="s">
        <v>1956</v>
      </c>
      <c r="B726" s="42" t="s">
        <v>379</v>
      </c>
      <c r="C726" s="42"/>
      <c r="D726" s="41" t="s">
        <v>85</v>
      </c>
      <c r="E726" s="42" t="s">
        <v>1</v>
      </c>
      <c r="F726" s="180">
        <v>1</v>
      </c>
      <c r="G726" s="43"/>
      <c r="H726" s="43"/>
      <c r="I726" s="44"/>
      <c r="J726" s="44"/>
      <c r="K726" s="44"/>
      <c r="L726" s="45"/>
    </row>
    <row r="727" spans="1:12" s="27" customFormat="1" ht="38.25" customHeight="1" x14ac:dyDescent="0.25">
      <c r="A727" s="49" t="s">
        <v>1957</v>
      </c>
      <c r="B727" s="42" t="s">
        <v>380</v>
      </c>
      <c r="C727" s="42"/>
      <c r="D727" s="41" t="s">
        <v>87</v>
      </c>
      <c r="E727" s="42" t="s">
        <v>1</v>
      </c>
      <c r="F727" s="180">
        <v>41</v>
      </c>
      <c r="G727" s="43"/>
      <c r="H727" s="43"/>
      <c r="I727" s="44"/>
      <c r="J727" s="44"/>
      <c r="K727" s="44"/>
      <c r="L727" s="45"/>
    </row>
    <row r="728" spans="1:12" s="27" customFormat="1" ht="75.75" customHeight="1" x14ac:dyDescent="0.25">
      <c r="A728" s="49" t="s">
        <v>1958</v>
      </c>
      <c r="B728" s="42" t="s">
        <v>349</v>
      </c>
      <c r="C728" s="42"/>
      <c r="D728" s="41" t="s">
        <v>71</v>
      </c>
      <c r="E728" s="42" t="s">
        <v>1</v>
      </c>
      <c r="F728" s="180">
        <v>1</v>
      </c>
      <c r="G728" s="43"/>
      <c r="H728" s="43"/>
      <c r="I728" s="44"/>
      <c r="J728" s="44"/>
      <c r="K728" s="44"/>
      <c r="L728" s="45"/>
    </row>
    <row r="729" spans="1:12" s="27" customFormat="1" ht="45.75" customHeight="1" x14ac:dyDescent="0.25">
      <c r="A729" s="49" t="s">
        <v>1959</v>
      </c>
      <c r="B729" s="42" t="s">
        <v>350</v>
      </c>
      <c r="C729" s="42"/>
      <c r="D729" s="41" t="s">
        <v>73</v>
      </c>
      <c r="E729" s="42" t="s">
        <v>1</v>
      </c>
      <c r="F729" s="180">
        <v>2</v>
      </c>
      <c r="G729" s="43"/>
      <c r="H729" s="43"/>
      <c r="I729" s="44"/>
      <c r="J729" s="44"/>
      <c r="K729" s="44"/>
      <c r="L729" s="45"/>
    </row>
    <row r="730" spans="1:12" s="27" customFormat="1" ht="62.25" customHeight="1" x14ac:dyDescent="0.25">
      <c r="A730" s="49" t="s">
        <v>1960</v>
      </c>
      <c r="B730" s="42" t="s">
        <v>348</v>
      </c>
      <c r="C730" s="42"/>
      <c r="D730" s="41" t="s">
        <v>69</v>
      </c>
      <c r="E730" s="42" t="s">
        <v>1</v>
      </c>
      <c r="F730" s="180">
        <v>1</v>
      </c>
      <c r="G730" s="43"/>
      <c r="H730" s="43"/>
      <c r="I730" s="44"/>
      <c r="J730" s="44"/>
      <c r="K730" s="44"/>
      <c r="L730" s="45"/>
    </row>
    <row r="731" spans="1:12" s="27" customFormat="1" ht="65.25" customHeight="1" x14ac:dyDescent="0.25">
      <c r="A731" s="49" t="s">
        <v>1961</v>
      </c>
      <c r="B731" s="42" t="s">
        <v>257</v>
      </c>
      <c r="C731" s="42"/>
      <c r="D731" s="41" t="s">
        <v>1962</v>
      </c>
      <c r="E731" s="42" t="s">
        <v>1</v>
      </c>
      <c r="F731" s="180">
        <v>1</v>
      </c>
      <c r="G731" s="43"/>
      <c r="H731" s="43"/>
      <c r="I731" s="44"/>
      <c r="J731" s="44"/>
      <c r="K731" s="44"/>
      <c r="L731" s="45"/>
    </row>
    <row r="732" spans="1:12" s="27" customFormat="1" ht="64.5" customHeight="1" x14ac:dyDescent="0.25">
      <c r="A732" s="49" t="s">
        <v>1963</v>
      </c>
      <c r="B732" s="42" t="s">
        <v>347</v>
      </c>
      <c r="C732" s="42"/>
      <c r="D732" s="41" t="s">
        <v>67</v>
      </c>
      <c r="E732" s="42" t="s">
        <v>1</v>
      </c>
      <c r="F732" s="180">
        <v>5</v>
      </c>
      <c r="G732" s="43"/>
      <c r="H732" s="43"/>
      <c r="I732" s="44"/>
      <c r="J732" s="44"/>
      <c r="K732" s="44"/>
      <c r="L732" s="45"/>
    </row>
    <row r="733" spans="1:12" s="27" customFormat="1" ht="69" customHeight="1" x14ac:dyDescent="0.25">
      <c r="A733" s="49" t="s">
        <v>1964</v>
      </c>
      <c r="B733" s="42" t="s">
        <v>261</v>
      </c>
      <c r="C733" s="42"/>
      <c r="D733" s="41" t="s">
        <v>1965</v>
      </c>
      <c r="E733" s="42" t="s">
        <v>1</v>
      </c>
      <c r="F733" s="180">
        <v>11</v>
      </c>
      <c r="G733" s="43"/>
      <c r="H733" s="43"/>
      <c r="I733" s="44"/>
      <c r="J733" s="44"/>
      <c r="K733" s="44"/>
      <c r="L733" s="45"/>
    </row>
    <row r="734" spans="1:12" s="27" customFormat="1" ht="20.100000000000001" customHeight="1" x14ac:dyDescent="0.25">
      <c r="A734" s="86"/>
      <c r="B734" s="89"/>
      <c r="C734" s="87"/>
      <c r="D734" s="88"/>
      <c r="E734" s="89"/>
      <c r="F734" s="188"/>
      <c r="G734" s="89"/>
      <c r="H734" s="89"/>
      <c r="I734" s="87"/>
      <c r="J734" s="90"/>
      <c r="K734" s="90"/>
      <c r="L734" s="91"/>
    </row>
    <row r="735" spans="1:12" s="27" customFormat="1" ht="20.100000000000001" customHeight="1" x14ac:dyDescent="0.25">
      <c r="A735" s="226" t="s">
        <v>1966</v>
      </c>
      <c r="B735" s="227"/>
      <c r="C735" s="227"/>
      <c r="D735" s="227"/>
      <c r="E735" s="227"/>
      <c r="F735" s="227"/>
      <c r="G735" s="227"/>
      <c r="H735" s="227"/>
      <c r="I735" s="227"/>
      <c r="J735" s="84">
        <f>SUBTOTAL(9,$J$693:$J$733)</f>
        <v>0</v>
      </c>
      <c r="K735" s="90"/>
      <c r="L735" s="91"/>
    </row>
    <row r="736" spans="1:12" s="27" customFormat="1" ht="20.100000000000001" customHeight="1" x14ac:dyDescent="0.25">
      <c r="A736" s="226" t="s">
        <v>1981</v>
      </c>
      <c r="B736" s="227"/>
      <c r="C736" s="227"/>
      <c r="D736" s="227"/>
      <c r="E736" s="227"/>
      <c r="F736" s="227"/>
      <c r="G736" s="227"/>
      <c r="H736" s="227"/>
      <c r="I736" s="227"/>
      <c r="J736" s="84">
        <f>J735*H5</f>
        <v>0</v>
      </c>
      <c r="K736" s="90"/>
      <c r="L736" s="91"/>
    </row>
    <row r="737" spans="1:12" s="27" customFormat="1" ht="20.100000000000001" customHeight="1" x14ac:dyDescent="0.25">
      <c r="A737" s="226" t="s">
        <v>1967</v>
      </c>
      <c r="B737" s="227"/>
      <c r="C737" s="227"/>
      <c r="D737" s="227"/>
      <c r="E737" s="227"/>
      <c r="F737" s="227"/>
      <c r="G737" s="227"/>
      <c r="H737" s="227"/>
      <c r="I737" s="227"/>
      <c r="J737" s="84">
        <f>SUBTOTAL(9,$K$693:$K$733)</f>
        <v>0</v>
      </c>
      <c r="K737" s="90"/>
      <c r="L737" s="91"/>
    </row>
    <row r="738" spans="1:12" s="27" customFormat="1" ht="20.100000000000001" customHeight="1" x14ac:dyDescent="0.25">
      <c r="A738" s="86"/>
      <c r="B738" s="89"/>
      <c r="C738" s="87"/>
      <c r="D738" s="88"/>
      <c r="E738" s="89"/>
      <c r="F738" s="188"/>
      <c r="G738" s="89"/>
      <c r="H738" s="89"/>
      <c r="I738" s="87"/>
      <c r="J738" s="90"/>
      <c r="K738" s="90"/>
      <c r="L738" s="91"/>
    </row>
    <row r="739" spans="1:12" s="27" customFormat="1" ht="20.100000000000001" customHeight="1" thickBot="1" x14ac:dyDescent="0.3">
      <c r="A739" s="222" t="s">
        <v>1968</v>
      </c>
      <c r="B739" s="223"/>
      <c r="C739" s="223"/>
      <c r="D739" s="223"/>
      <c r="E739" s="223"/>
      <c r="F739" s="223"/>
      <c r="G739" s="223"/>
      <c r="H739" s="223"/>
      <c r="I739" s="223"/>
      <c r="J739" s="224"/>
      <c r="K739" s="224"/>
      <c r="L739" s="225"/>
    </row>
  </sheetData>
  <autoFilter ref="B9:B687" xr:uid="{43EEF1D9-90B0-4143-B388-D5E84BBD5A6F}"/>
  <mergeCells count="23">
    <mergeCell ref="A739:I739"/>
    <mergeCell ref="J739:L739"/>
    <mergeCell ref="A689:I689"/>
    <mergeCell ref="A690:I690"/>
    <mergeCell ref="A691:I691"/>
    <mergeCell ref="A735:I735"/>
    <mergeCell ref="A736:I736"/>
    <mergeCell ref="A737:I737"/>
    <mergeCell ref="B6:D6"/>
    <mergeCell ref="E6:H6"/>
    <mergeCell ref="J6:L6"/>
    <mergeCell ref="A7:B7"/>
    <mergeCell ref="E7:H8"/>
    <mergeCell ref="J7:L7"/>
    <mergeCell ref="J8:L8"/>
    <mergeCell ref="A4:D4"/>
    <mergeCell ref="E4:F5"/>
    <mergeCell ref="B5:D5"/>
    <mergeCell ref="A1:D3"/>
    <mergeCell ref="E1:H1"/>
    <mergeCell ref="E2:H2"/>
    <mergeCell ref="E3:F3"/>
    <mergeCell ref="G3:H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composição - OK</vt:lpstr>
      <vt:lpstr>orçamento</vt:lpstr>
      <vt:lpstr>'composição - OK'!Area_de_impressao</vt:lpstr>
      <vt:lpstr>orçamento!Area_de_impressao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Carneiro Fernandes Borges - ADM/DR</dc:creator>
  <cp:lastModifiedBy>Taísa Portela de S. Oliveira</cp:lastModifiedBy>
  <cp:lastPrinted>2021-09-23T13:58:04Z</cp:lastPrinted>
  <dcterms:created xsi:type="dcterms:W3CDTF">2021-04-01T12:06:41Z</dcterms:created>
  <dcterms:modified xsi:type="dcterms:W3CDTF">2021-09-23T14:03:20Z</dcterms:modified>
</cp:coreProperties>
</file>